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odeName="ЭтаКнига" defaultThemeVersion="124226"/>
  <bookViews>
    <workbookView xWindow="-15" yWindow="-15" windowWidth="19260" windowHeight="6045" tabRatio="771"/>
  </bookViews>
  <sheets>
    <sheet name="Лист1" sheetId="16" r:id="rId1"/>
    <sheet name="Лист2" sheetId="17" r:id="rId2"/>
  </sheets>
  <calcPr calcId="125725"/>
</workbook>
</file>

<file path=xl/calcChain.xml><?xml version="1.0" encoding="utf-8"?>
<calcChain xmlns="http://schemas.openxmlformats.org/spreadsheetml/2006/main">
  <c r="I116" i="16"/>
  <c r="I137" s="1"/>
  <c r="H116"/>
  <c r="H137" s="1"/>
  <c r="G116"/>
  <c r="G137" s="1"/>
  <c r="D134"/>
  <c r="D131"/>
  <c r="H131" s="1"/>
  <c r="I131" s="1"/>
  <c r="D129"/>
  <c r="H129" s="1"/>
  <c r="I129" s="1"/>
  <c r="D127"/>
  <c r="H127" s="1"/>
  <c r="I127" s="1"/>
  <c r="D125"/>
  <c r="H125" s="1"/>
  <c r="I125" s="1"/>
  <c r="G91"/>
  <c r="H92"/>
  <c r="I92" s="1"/>
  <c r="G93"/>
  <c r="I93" s="1"/>
  <c r="D94"/>
  <c r="H94"/>
  <c r="I94"/>
  <c r="G95"/>
  <c r="I95" s="1"/>
  <c r="D96"/>
  <c r="H96" s="1"/>
  <c r="I96" s="1"/>
  <c r="G97"/>
  <c r="I97" s="1"/>
  <c r="D98"/>
  <c r="H98" s="1"/>
  <c r="I98" s="1"/>
  <c r="H99"/>
  <c r="I99" s="1"/>
  <c r="G100"/>
  <c r="I100" s="1"/>
  <c r="H101"/>
  <c r="I101"/>
  <c r="H102"/>
  <c r="I102" s="1"/>
  <c r="G103"/>
  <c r="I103" s="1"/>
  <c r="H104"/>
  <c r="I104" s="1"/>
  <c r="G105"/>
  <c r="I105"/>
  <c r="H106"/>
  <c r="I106" s="1"/>
  <c r="G107"/>
  <c r="I107" s="1"/>
  <c r="H108"/>
  <c r="I108" s="1"/>
  <c r="G109"/>
  <c r="I109"/>
  <c r="H110"/>
  <c r="I110" s="1"/>
  <c r="H135"/>
  <c r="I135" s="1"/>
  <c r="H134"/>
  <c r="I134" s="1"/>
  <c r="I133"/>
  <c r="G133"/>
  <c r="H132"/>
  <c r="I132" s="1"/>
  <c r="G130"/>
  <c r="I130" s="1"/>
  <c r="G128"/>
  <c r="I128" s="1"/>
  <c r="G126"/>
  <c r="I126" s="1"/>
  <c r="G124"/>
  <c r="I124" s="1"/>
  <c r="I123"/>
  <c r="H123"/>
  <c r="H122"/>
  <c r="I122" s="1"/>
  <c r="G121"/>
  <c r="H120"/>
  <c r="I120" s="1"/>
  <c r="H119"/>
  <c r="I119" s="1"/>
  <c r="G118"/>
  <c r="I118" s="1"/>
  <c r="D112"/>
  <c r="H112" s="1"/>
  <c r="I112" s="1"/>
  <c r="H113"/>
  <c r="I113" s="1"/>
  <c r="G111"/>
  <c r="I111" s="1"/>
  <c r="G114"/>
  <c r="I114" s="1"/>
  <c r="G86"/>
  <c r="I86" s="1"/>
  <c r="G84"/>
  <c r="I84" s="1"/>
  <c r="G82"/>
  <c r="I82" s="1"/>
  <c r="G78"/>
  <c r="G80" s="1"/>
  <c r="D74"/>
  <c r="H74" s="1"/>
  <c r="I74" s="1"/>
  <c r="H75"/>
  <c r="I75" s="1"/>
  <c r="G73"/>
  <c r="I73" s="1"/>
  <c r="G19"/>
  <c r="I19" s="1"/>
  <c r="G70"/>
  <c r="I70" s="1"/>
  <c r="G68"/>
  <c r="I68" s="1"/>
  <c r="G66"/>
  <c r="I66" s="1"/>
  <c r="G64"/>
  <c r="I64" s="1"/>
  <c r="G61"/>
  <c r="I61" s="1"/>
  <c r="G58"/>
  <c r="I58" s="1"/>
  <c r="H79"/>
  <c r="I79" s="1"/>
  <c r="G51"/>
  <c r="I51" s="1"/>
  <c r="G49"/>
  <c r="I49" s="1"/>
  <c r="G45"/>
  <c r="I45" s="1"/>
  <c r="G41"/>
  <c r="I41" s="1"/>
  <c r="D38"/>
  <c r="H38" s="1"/>
  <c r="I38" s="1"/>
  <c r="H55"/>
  <c r="I55" s="1"/>
  <c r="G54"/>
  <c r="I54" s="1"/>
  <c r="G37"/>
  <c r="I37" s="1"/>
  <c r="G35"/>
  <c r="I35" s="1"/>
  <c r="G33"/>
  <c r="I33" s="1"/>
  <c r="G30"/>
  <c r="I30" s="1"/>
  <c r="G27"/>
  <c r="I27" s="1"/>
  <c r="G24"/>
  <c r="I24" s="1"/>
  <c r="G22"/>
  <c r="G20"/>
  <c r="I20" s="1"/>
  <c r="H29"/>
  <c r="I29" s="1"/>
  <c r="H28"/>
  <c r="H72"/>
  <c r="I72" s="1"/>
  <c r="H71"/>
  <c r="I71" s="1"/>
  <c r="H69"/>
  <c r="I69" s="1"/>
  <c r="H67"/>
  <c r="I67" s="1"/>
  <c r="H65"/>
  <c r="I65" s="1"/>
  <c r="H63"/>
  <c r="I63" s="1"/>
  <c r="H62"/>
  <c r="I62" s="1"/>
  <c r="H60"/>
  <c r="I60" s="1"/>
  <c r="H59"/>
  <c r="I59" s="1"/>
  <c r="H53"/>
  <c r="I53" s="1"/>
  <c r="H52"/>
  <c r="I52" s="1"/>
  <c r="H50"/>
  <c r="I50" s="1"/>
  <c r="H48"/>
  <c r="I48" s="1"/>
  <c r="H47"/>
  <c r="I47" s="1"/>
  <c r="H46"/>
  <c r="I46" s="1"/>
  <c r="H44"/>
  <c r="I44" s="1"/>
  <c r="H43"/>
  <c r="I43" s="1"/>
  <c r="H42"/>
  <c r="I42" s="1"/>
  <c r="H36"/>
  <c r="I36" s="1"/>
  <c r="H34"/>
  <c r="I34" s="1"/>
  <c r="H32"/>
  <c r="I32" s="1"/>
  <c r="H31"/>
  <c r="I31" s="1"/>
  <c r="H26"/>
  <c r="I26" s="1"/>
  <c r="H25"/>
  <c r="I25" s="1"/>
  <c r="H23"/>
  <c r="I23" s="1"/>
  <c r="H21"/>
  <c r="I21" s="1"/>
  <c r="H87"/>
  <c r="I87" s="1"/>
  <c r="H85"/>
  <c r="I85" s="1"/>
  <c r="H83"/>
  <c r="I83" s="1"/>
  <c r="H115"/>
  <c r="I115" s="1"/>
  <c r="A178" i="17"/>
  <c r="A180" s="1"/>
  <c r="A181" s="1"/>
  <c r="A162"/>
  <c r="A165" s="1"/>
  <c r="A166" s="1"/>
  <c r="C140"/>
  <c r="C138"/>
  <c r="E137"/>
  <c r="E136"/>
  <c r="A147"/>
  <c r="A148" s="1"/>
  <c r="A145"/>
  <c r="A127"/>
  <c r="A129" s="1"/>
  <c r="A130" s="1"/>
  <c r="A132" s="1"/>
  <c r="E88"/>
  <c r="E89"/>
  <c r="E90"/>
  <c r="E91"/>
  <c r="E92"/>
  <c r="E93"/>
  <c r="E94"/>
  <c r="E96"/>
  <c r="E87"/>
  <c r="C95"/>
  <c r="C97" s="1"/>
  <c r="A111"/>
  <c r="A113" s="1"/>
  <c r="A83"/>
  <c r="A84" s="1"/>
  <c r="C75"/>
  <c r="A75"/>
  <c r="A76" s="1"/>
  <c r="A66"/>
  <c r="A69" s="1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9"/>
  <c r="F26"/>
  <c r="D48"/>
  <c r="F48" s="1"/>
  <c r="A54"/>
  <c r="A56" s="1"/>
  <c r="A57" s="1"/>
  <c r="F2"/>
  <c r="F3"/>
  <c r="F4"/>
  <c r="F5"/>
  <c r="F6"/>
  <c r="F7"/>
  <c r="F8"/>
  <c r="F9"/>
  <c r="F1"/>
  <c r="D10"/>
  <c r="D12" s="1"/>
  <c r="A17"/>
  <c r="A19" s="1"/>
  <c r="A20" s="1"/>
  <c r="G136" i="16" l="1"/>
  <c r="I91"/>
  <c r="I136"/>
  <c r="I121"/>
  <c r="H136"/>
  <c r="G76"/>
  <c r="I76"/>
  <c r="G88"/>
  <c r="G39"/>
  <c r="H88"/>
  <c r="I88"/>
  <c r="G56"/>
  <c r="I78"/>
  <c r="I80" s="1"/>
  <c r="H76"/>
  <c r="H39"/>
  <c r="H56"/>
  <c r="H80"/>
  <c r="I56"/>
  <c r="I28"/>
  <c r="I22"/>
  <c r="A149" i="17"/>
  <c r="E138"/>
  <c r="F10"/>
  <c r="A114"/>
  <c r="A115" s="1"/>
  <c r="A77"/>
  <c r="E95"/>
  <c r="E97" s="1"/>
  <c r="A21"/>
  <c r="F50"/>
  <c r="D50"/>
  <c r="A58" s="1"/>
  <c r="I39" i="16" l="1"/>
  <c r="H12" s="1"/>
</calcChain>
</file>

<file path=xl/sharedStrings.xml><?xml version="1.0" encoding="utf-8"?>
<sst xmlns="http://schemas.openxmlformats.org/spreadsheetml/2006/main" count="288" uniqueCount="108">
  <si>
    <t>№п/п</t>
  </si>
  <si>
    <t>Наименование</t>
  </si>
  <si>
    <t>Ед. изм.</t>
  </si>
  <si>
    <t>Количество</t>
  </si>
  <si>
    <t>Стоимость, руб.</t>
  </si>
  <si>
    <t>м2</t>
  </si>
  <si>
    <t>м3</t>
  </si>
  <si>
    <t>Работы, руб.</t>
  </si>
  <si>
    <t>Материалы, руб.</t>
  </si>
  <si>
    <t>Всего</t>
  </si>
  <si>
    <t>За еденицу</t>
  </si>
  <si>
    <t>кг</t>
  </si>
  <si>
    <t>4</t>
  </si>
  <si>
    <t>10</t>
  </si>
  <si>
    <t>11</t>
  </si>
  <si>
    <t>8</t>
  </si>
  <si>
    <t>9</t>
  </si>
  <si>
    <t>т</t>
  </si>
  <si>
    <t>1</t>
  </si>
  <si>
    <t>2</t>
  </si>
  <si>
    <t>3</t>
  </si>
  <si>
    <t>5</t>
  </si>
  <si>
    <t>6</t>
  </si>
  <si>
    <t>Кирпич керамический</t>
  </si>
  <si>
    <t>шт.</t>
  </si>
  <si>
    <t>(наименование стройки)</t>
  </si>
  <si>
    <t>(локальный сметный расчет)</t>
  </si>
  <si>
    <t>Сметная стоимость</t>
  </si>
  <si>
    <t>Устройство пристоя</t>
  </si>
  <si>
    <t>Фундаменты</t>
  </si>
  <si>
    <t>Устройство фундаментной плиты</t>
  </si>
  <si>
    <t>Бетон В25</t>
  </si>
  <si>
    <t>Арматура от 8 до 18 мм</t>
  </si>
  <si>
    <t xml:space="preserve">Устройство бетонной подготовки </t>
  </si>
  <si>
    <t>Бетон В7,5</t>
  </si>
  <si>
    <t xml:space="preserve">Устройство песчаной подготовки </t>
  </si>
  <si>
    <t>Песок строительный</t>
  </si>
  <si>
    <t>Устройство фундаментной стены</t>
  </si>
  <si>
    <t>Горизонтальная гидроизоляция в 2 слоя</t>
  </si>
  <si>
    <t>Праймер битумный (132,8*0,3*2 = 79,68 кг)</t>
  </si>
  <si>
    <t>Вертикальная гидроизоляция в 2 слоя</t>
  </si>
  <si>
    <t>Праймер битумный (146,8*0,3*2 = 88,08 кг)</t>
  </si>
  <si>
    <t>Стены</t>
  </si>
  <si>
    <t>Кладка кирпичной кладки толщиной 510 мм</t>
  </si>
  <si>
    <t>Раствор цементный М100</t>
  </si>
  <si>
    <t>Сетка кладочная</t>
  </si>
  <si>
    <t>Кладка кирпичной перегородок толщиной 120 мм</t>
  </si>
  <si>
    <t xml:space="preserve">Устройство железобетонных перемычек </t>
  </si>
  <si>
    <t>Железобетонные перемычки</t>
  </si>
  <si>
    <t>Устройство монолитных железобетонных лестниц</t>
  </si>
  <si>
    <t>Кровля</t>
  </si>
  <si>
    <t>Устройство деревянных стропил</t>
  </si>
  <si>
    <t>Бруски хвойных пород</t>
  </si>
  <si>
    <t>Закладные изделия</t>
  </si>
  <si>
    <t>Доски хвойных пород</t>
  </si>
  <si>
    <t>Гвозди строительные</t>
  </si>
  <si>
    <t>Устройство пароизоляции</t>
  </si>
  <si>
    <t xml:space="preserve">Инновационная мембрана Tyvek VCL </t>
  </si>
  <si>
    <t>Устройство теплоизоляции</t>
  </si>
  <si>
    <t>Мембрана "Tyvek" Софт</t>
  </si>
  <si>
    <t xml:space="preserve">Устройство деревянной обрешетки и контр обрешетки </t>
  </si>
  <si>
    <t xml:space="preserve">Устройство гидроизоляции из мембраны </t>
  </si>
  <si>
    <t>Каркас для ГКЛв</t>
  </si>
  <si>
    <t>Гипсокартон ГКЛв</t>
  </si>
  <si>
    <t>Подшивка потолка из ГКЛв в 2 слоя</t>
  </si>
  <si>
    <t>Купола</t>
  </si>
  <si>
    <t>Устройство куполов</t>
  </si>
  <si>
    <t>Стоимость купалов</t>
  </si>
  <si>
    <t>Проемы</t>
  </si>
  <si>
    <t>Устройство оконных блоков</t>
  </si>
  <si>
    <t>Оконные блоки</t>
  </si>
  <si>
    <t>Устройство наружных дверных блоков</t>
  </si>
  <si>
    <t>Устройство внутренних дверных блоков</t>
  </si>
  <si>
    <t>Дверные внутренние блоки</t>
  </si>
  <si>
    <t>Дверные наружные блоки</t>
  </si>
  <si>
    <t xml:space="preserve">Устройство свай для входной группы </t>
  </si>
  <si>
    <t>Устройство входных групп и пандуса</t>
  </si>
  <si>
    <t>Сваи д. 250,  L = 4,0 м</t>
  </si>
  <si>
    <t>Устройство железобетонной входной группы</t>
  </si>
  <si>
    <t>Устройство металлического пандуса</t>
  </si>
  <si>
    <t>Устройство ограждения пандуса и входной группы</t>
  </si>
  <si>
    <t xml:space="preserve">Ограждения  </t>
  </si>
  <si>
    <t>м</t>
  </si>
  <si>
    <t>Монтаж лифтов</t>
  </si>
  <si>
    <t>Лифтовое оборудование</t>
  </si>
  <si>
    <t>Пандус металлический</t>
  </si>
  <si>
    <t>Праймер битумный (65,3*0,3*2 = 26,12 кг)</t>
  </si>
  <si>
    <t>Праймер битумный (45,0*0,3*2 = 27 кг)</t>
  </si>
  <si>
    <t>Храмовый комплекс прихода храма-часовни Казанской (Песчанской) иконы Божией Матери в Измайлово, города Москвы</t>
  </si>
  <si>
    <t>ЛОКАЛЬНАЯ СМЕТА №01</t>
  </si>
  <si>
    <t>на общестроительные работы пристроя храма и входных групп</t>
  </si>
  <si>
    <t>Утеплитель Rocwool Лайт Батс - 160 мм</t>
  </si>
  <si>
    <t>Итого по смете</t>
  </si>
  <si>
    <t>Устройство опалубки</t>
  </si>
  <si>
    <t>Фанера влагостойкая</t>
  </si>
  <si>
    <t>7</t>
  </si>
  <si>
    <t>Крепежные детали</t>
  </si>
  <si>
    <t>Утепление стен подвала</t>
  </si>
  <si>
    <t>Пенополистирол 100</t>
  </si>
  <si>
    <t>Утепление наружных стен</t>
  </si>
  <si>
    <t>Разработка планировка грунта вручную</t>
  </si>
  <si>
    <t>Металлочерепица</t>
  </si>
  <si>
    <t>Расходные материалы (отливы, сливы, гвозди и т. д.)</t>
  </si>
  <si>
    <t>Устройство кровли из металлочерепицы и водосточные системы</t>
  </si>
  <si>
    <t>Всего по смете</t>
  </si>
  <si>
    <t>Устройство железобетонных стен шахты лифта с закладными деталями</t>
  </si>
  <si>
    <t>Железобетонные работы</t>
  </si>
  <si>
    <t>Кровля лифтовой части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</si>
</sst>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.00;[Red]\-\ #,##0.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Verdana"/>
      <family val="2"/>
      <charset val="204"/>
    </font>
    <font>
      <b/>
      <sz val="13"/>
      <color theme="3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rgb="FF0000CC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b/>
      <i/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color rgb="FF0000CC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4">
    <xf numFmtId="0" fontId="0" fillId="0" borderId="0"/>
    <xf numFmtId="0" fontId="2" fillId="0" borderId="1">
      <alignment horizontal="center"/>
    </xf>
    <xf numFmtId="0" fontId="1" fillId="0" borderId="0">
      <alignment vertical="top"/>
    </xf>
    <xf numFmtId="0" fontId="2" fillId="0" borderId="1">
      <alignment horizontal="center"/>
    </xf>
    <xf numFmtId="0" fontId="2" fillId="0" borderId="0">
      <alignment vertical="top"/>
    </xf>
    <xf numFmtId="0" fontId="3" fillId="0" borderId="0"/>
    <xf numFmtId="0" fontId="2" fillId="0" borderId="0">
      <alignment horizontal="right" vertical="top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1">
      <alignment horizontal="center" wrapText="1"/>
    </xf>
    <xf numFmtId="0" fontId="1" fillId="0" borderId="0">
      <alignment vertical="top"/>
    </xf>
    <xf numFmtId="0" fontId="4" fillId="0" borderId="1">
      <alignment horizontal="center" vertical="top"/>
    </xf>
    <xf numFmtId="0" fontId="4" fillId="0" borderId="1">
      <alignment horizontal="center" vertical="center"/>
    </xf>
    <xf numFmtId="0" fontId="2" fillId="0" borderId="0"/>
    <xf numFmtId="0" fontId="2" fillId="0" borderId="1">
      <alignment horizontal="center" wrapText="1"/>
    </xf>
    <xf numFmtId="0" fontId="2" fillId="0" borderId="1">
      <alignment horizontal="center"/>
    </xf>
    <xf numFmtId="0" fontId="2" fillId="0" borderId="1">
      <alignment horizontal="center" wrapText="1"/>
    </xf>
    <xf numFmtId="0" fontId="3" fillId="0" borderId="0"/>
    <xf numFmtId="0" fontId="2" fillId="0" borderId="0">
      <alignment horizontal="center"/>
    </xf>
    <xf numFmtId="0" fontId="2" fillId="0" borderId="0">
      <alignment horizontal="left" vertical="top"/>
    </xf>
    <xf numFmtId="0" fontId="2" fillId="0" borderId="0"/>
    <xf numFmtId="0" fontId="5" fillId="0" borderId="5" applyNumberFormat="0" applyFill="0" applyAlignment="0" applyProtection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</cellStyleXfs>
  <cellXfs count="66">
    <xf numFmtId="0" fontId="0" fillId="0" borderId="0" xfId="0"/>
    <xf numFmtId="0" fontId="6" fillId="0" borderId="0" xfId="0" applyNumberFormat="1" applyFont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4" fontId="6" fillId="0" borderId="3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4" fontId="9" fillId="0" borderId="3" xfId="0" applyNumberFormat="1" applyFont="1" applyBorder="1" applyAlignment="1">
      <alignment horizontal="right"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49" fontId="8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164" fontId="6" fillId="0" borderId="0" xfId="0" applyNumberFormat="1" applyFont="1" applyAlignment="1">
      <alignment horizontal="right" vertical="center" wrapText="1"/>
    </xf>
    <xf numFmtId="0" fontId="6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0" xfId="0" applyFont="1"/>
    <xf numFmtId="0" fontId="2" fillId="0" borderId="0" xfId="0" applyFont="1"/>
    <xf numFmtId="0" fontId="13" fillId="0" borderId="0" xfId="0" applyFont="1"/>
    <xf numFmtId="165" fontId="8" fillId="0" borderId="0" xfId="0" applyNumberFormat="1" applyFont="1"/>
    <xf numFmtId="0" fontId="8" fillId="0" borderId="0" xfId="0" applyFont="1" applyAlignment="1"/>
    <xf numFmtId="0" fontId="7" fillId="0" borderId="3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right" wrapText="1"/>
    </xf>
    <xf numFmtId="0" fontId="7" fillId="3" borderId="6" xfId="0" applyNumberFormat="1" applyFont="1" applyFill="1" applyBorder="1" applyAlignment="1">
      <alignment horizontal="center" vertical="center" wrapText="1"/>
    </xf>
    <xf numFmtId="0" fontId="7" fillId="3" borderId="7" xfId="0" applyNumberFormat="1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7" fillId="2" borderId="7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wrapText="1"/>
    </xf>
    <xf numFmtId="165" fontId="10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12" fillId="0" borderId="8" xfId="0" applyFont="1" applyBorder="1" applyAlignment="1">
      <alignment horizontal="center" wrapText="1"/>
    </xf>
    <xf numFmtId="0" fontId="13" fillId="0" borderId="9" xfId="0" applyFont="1" applyBorder="1" applyAlignment="1">
      <alignment horizontal="center"/>
    </xf>
    <xf numFmtId="0" fontId="14" fillId="0" borderId="8" xfId="0" applyFont="1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right" vertical="center" wrapText="1"/>
    </xf>
    <xf numFmtId="4" fontId="17" fillId="0" borderId="1" xfId="0" applyNumberFormat="1" applyFont="1" applyBorder="1" applyAlignment="1">
      <alignment horizontal="right" vertical="center" wrapText="1"/>
    </xf>
    <xf numFmtId="0" fontId="17" fillId="0" borderId="0" xfId="0" applyFont="1"/>
    <xf numFmtId="4" fontId="12" fillId="0" borderId="1" xfId="0" applyNumberFormat="1" applyFont="1" applyBorder="1" applyAlignment="1">
      <alignment horizontal="right" vertical="center" wrapText="1"/>
    </xf>
    <xf numFmtId="164" fontId="12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vertical="center" wrapText="1"/>
    </xf>
    <xf numFmtId="0" fontId="12" fillId="0" borderId="0" xfId="0" applyFont="1"/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4" fontId="12" fillId="0" borderId="1" xfId="0" applyNumberFormat="1" applyFont="1" applyBorder="1" applyAlignment="1">
      <alignment horizontal="right" vertical="center"/>
    </xf>
  </cellXfs>
  <cellStyles count="34">
    <cellStyle name="Акт" xfId="1"/>
    <cellStyle name="АктМТСН" xfId="2"/>
    <cellStyle name="АктМТСН 2" xfId="28"/>
    <cellStyle name="ВедРесурсов" xfId="3"/>
    <cellStyle name="ВедРесурсовАкт" xfId="4"/>
    <cellStyle name="Заголовок 2" xfId="27" builtinId="17" hidden="1"/>
    <cellStyle name="Индексы" xfId="5"/>
    <cellStyle name="Итоги" xfId="6"/>
    <cellStyle name="ИтогоАктБазЦ" xfId="7"/>
    <cellStyle name="ИтогоАктБИМ" xfId="8"/>
    <cellStyle name="ИтогоАктБИМ 2" xfId="29"/>
    <cellStyle name="ИтогоАктРесМет" xfId="9"/>
    <cellStyle name="ИтогоАктРесМет 2" xfId="30"/>
    <cellStyle name="ИтогоАктТекЦ" xfId="10"/>
    <cellStyle name="ИтогоБазЦ" xfId="11"/>
    <cellStyle name="ИтогоБИМ" xfId="12"/>
    <cellStyle name="ИтогоБИМ 2" xfId="31"/>
    <cellStyle name="ИтогоРесМет" xfId="13"/>
    <cellStyle name="ИтогоРесМет 2" xfId="32"/>
    <cellStyle name="ИтогоТекЦ" xfId="14"/>
    <cellStyle name="ЛокСмета" xfId="15"/>
    <cellStyle name="ЛокСмМТСН" xfId="16"/>
    <cellStyle name="ЛокСмМТСН 2" xfId="33"/>
    <cellStyle name="М29" xfId="17"/>
    <cellStyle name="ОбСмета" xfId="18"/>
    <cellStyle name="Обычный" xfId="0" builtinId="0"/>
    <cellStyle name="Параметр" xfId="19"/>
    <cellStyle name="ПеременныеСметы" xfId="20"/>
    <cellStyle name="РесСмета" xfId="21"/>
    <cellStyle name="СводкаСтоимРаб" xfId="22"/>
    <cellStyle name="СводРасч" xfId="23"/>
    <cellStyle name="Титул" xfId="24"/>
    <cellStyle name="Хвост" xfId="25"/>
    <cellStyle name="Экспертиза" xfId="26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7"/>
  <sheetViews>
    <sheetView tabSelected="1" view="pageBreakPreview" topLeftCell="A110" zoomScaleNormal="100" zoomScaleSheetLayoutView="100" workbookViewId="0">
      <selection activeCell="A54" sqref="A54"/>
    </sheetView>
  </sheetViews>
  <sheetFormatPr defaultRowHeight="15"/>
  <cols>
    <col min="1" max="1" width="7.42578125" style="17" customWidth="1"/>
    <col min="2" max="2" width="54.42578125" style="15" customWidth="1"/>
    <col min="3" max="3" width="9.140625" style="22"/>
    <col min="4" max="4" width="13.7109375" style="19" customWidth="1"/>
    <col min="5" max="9" width="15.140625" style="19" customWidth="1"/>
    <col min="10" max="10" width="22.140625" style="15" customWidth="1"/>
    <col min="11" max="16384" width="9.140625" style="15"/>
  </cols>
  <sheetData>
    <row r="1" spans="1:9" s="24" customFormat="1">
      <c r="A1" s="15"/>
      <c r="B1" s="15"/>
      <c r="C1" s="15"/>
      <c r="D1" s="15"/>
      <c r="E1" s="15"/>
      <c r="F1" s="15"/>
      <c r="G1" s="15"/>
      <c r="H1" s="15"/>
      <c r="I1" s="15"/>
    </row>
    <row r="2" spans="1:9" s="24" customFormat="1" ht="15" customHeight="1">
      <c r="A2" s="47" t="s">
        <v>88</v>
      </c>
      <c r="B2" s="47"/>
      <c r="C2" s="47"/>
      <c r="D2" s="47"/>
      <c r="E2" s="47"/>
      <c r="F2" s="47"/>
      <c r="G2" s="47"/>
      <c r="H2" s="47"/>
      <c r="I2" s="47"/>
    </row>
    <row r="3" spans="1:9" s="25" customFormat="1" ht="11.25">
      <c r="A3" s="48" t="s">
        <v>25</v>
      </c>
      <c r="B3" s="48"/>
      <c r="C3" s="48"/>
      <c r="D3" s="48"/>
      <c r="E3" s="48"/>
      <c r="F3" s="48"/>
      <c r="G3" s="48"/>
      <c r="H3" s="48"/>
      <c r="I3" s="48"/>
    </row>
    <row r="4" spans="1:9" s="24" customFormat="1">
      <c r="A4" s="15"/>
      <c r="B4" s="15"/>
      <c r="C4" s="15"/>
      <c r="D4" s="15"/>
      <c r="E4" s="15"/>
      <c r="F4" s="15"/>
      <c r="G4" s="15"/>
      <c r="H4" s="15"/>
      <c r="I4" s="15"/>
    </row>
    <row r="5" spans="1:9" s="24" customFormat="1" ht="15.75">
      <c r="A5" s="49" t="s">
        <v>89</v>
      </c>
      <c r="B5" s="49"/>
      <c r="C5" s="49"/>
      <c r="D5" s="49"/>
      <c r="E5" s="49"/>
      <c r="F5" s="49"/>
      <c r="G5" s="49"/>
      <c r="H5" s="49"/>
      <c r="I5" s="49"/>
    </row>
    <row r="6" spans="1:9" s="25" customFormat="1" ht="11.25" customHeight="1">
      <c r="A6" s="44" t="s">
        <v>26</v>
      </c>
      <c r="B6" s="44"/>
      <c r="C6" s="44"/>
      <c r="D6" s="44"/>
      <c r="E6" s="44"/>
      <c r="F6" s="44"/>
      <c r="G6" s="44"/>
      <c r="H6" s="44"/>
      <c r="I6" s="44"/>
    </row>
    <row r="7" spans="1:9" s="24" customFormat="1">
      <c r="A7" s="15"/>
      <c r="B7" s="15"/>
      <c r="C7" s="15"/>
      <c r="D7" s="15"/>
      <c r="E7" s="15"/>
      <c r="F7" s="15"/>
      <c r="G7" s="15"/>
      <c r="H7" s="15"/>
      <c r="I7" s="15"/>
    </row>
    <row r="8" spans="1:9" s="24" customFormat="1" ht="18.75">
      <c r="A8" s="50" t="s">
        <v>90</v>
      </c>
      <c r="B8" s="50"/>
      <c r="C8" s="50"/>
      <c r="D8" s="50"/>
      <c r="E8" s="50"/>
      <c r="F8" s="50"/>
      <c r="G8" s="50"/>
      <c r="H8" s="50"/>
      <c r="I8" s="50"/>
    </row>
    <row r="9" spans="1:9" s="25" customFormat="1" ht="11.25" customHeight="1">
      <c r="A9" s="44"/>
      <c r="B9" s="44"/>
      <c r="C9" s="44"/>
      <c r="D9" s="44"/>
      <c r="E9" s="44"/>
      <c r="F9" s="44"/>
      <c r="G9" s="44"/>
      <c r="H9" s="44"/>
      <c r="I9" s="44"/>
    </row>
    <row r="10" spans="1:9" s="24" customFormat="1">
      <c r="A10" s="15"/>
      <c r="B10" s="15"/>
      <c r="C10" s="15"/>
      <c r="D10" s="15"/>
      <c r="E10" s="15"/>
      <c r="F10" s="15"/>
      <c r="G10" s="15"/>
      <c r="H10" s="15"/>
      <c r="I10" s="15"/>
    </row>
    <row r="11" spans="1:9" s="24" customFormat="1">
      <c r="A11" s="15"/>
      <c r="B11" s="15"/>
      <c r="C11" s="15"/>
      <c r="D11" s="15"/>
      <c r="E11" s="15"/>
      <c r="F11" s="15"/>
      <c r="G11" s="15"/>
      <c r="H11" s="15"/>
      <c r="I11" s="29"/>
    </row>
    <row r="12" spans="1:9" s="24" customFormat="1">
      <c r="A12" s="15"/>
      <c r="B12" s="15"/>
      <c r="C12" s="15"/>
      <c r="D12" s="15"/>
      <c r="E12" s="15"/>
      <c r="F12" s="46" t="s">
        <v>27</v>
      </c>
      <c r="G12" s="46"/>
      <c r="H12" s="45">
        <f>I137</f>
        <v>19078559.805599999</v>
      </c>
      <c r="I12" s="45"/>
    </row>
    <row r="13" spans="1:9" s="24" customFormat="1">
      <c r="A13" s="15"/>
      <c r="B13" s="15"/>
      <c r="C13" s="15"/>
      <c r="D13" s="15"/>
      <c r="E13" s="15"/>
      <c r="F13" s="27"/>
      <c r="G13" s="27"/>
      <c r="H13" s="27"/>
      <c r="I13" s="26"/>
    </row>
    <row r="14" spans="1:9">
      <c r="A14" s="14"/>
      <c r="B14" s="1"/>
      <c r="C14" s="21"/>
      <c r="D14" s="18"/>
      <c r="E14" s="18"/>
      <c r="F14" s="18"/>
      <c r="G14" s="18"/>
      <c r="H14" s="18"/>
      <c r="I14" s="20"/>
    </row>
    <row r="15" spans="1:9">
      <c r="A15" s="35" t="s">
        <v>0</v>
      </c>
      <c r="B15" s="39" t="s">
        <v>1</v>
      </c>
      <c r="C15" s="39" t="s">
        <v>2</v>
      </c>
      <c r="D15" s="39" t="s">
        <v>3</v>
      </c>
      <c r="E15" s="37" t="s">
        <v>10</v>
      </c>
      <c r="F15" s="38"/>
      <c r="G15" s="37" t="s">
        <v>9</v>
      </c>
      <c r="H15" s="38"/>
      <c r="I15" s="33" t="s">
        <v>4</v>
      </c>
    </row>
    <row r="16" spans="1:9" ht="28.5">
      <c r="A16" s="36"/>
      <c r="B16" s="40"/>
      <c r="C16" s="40"/>
      <c r="D16" s="40"/>
      <c r="E16" s="28" t="s">
        <v>7</v>
      </c>
      <c r="F16" s="28" t="s">
        <v>8</v>
      </c>
      <c r="G16" s="28" t="s">
        <v>7</v>
      </c>
      <c r="H16" s="28" t="s">
        <v>8</v>
      </c>
      <c r="I16" s="34"/>
    </row>
    <row r="17" spans="1:9">
      <c r="A17" s="41" t="s">
        <v>28</v>
      </c>
      <c r="B17" s="42"/>
      <c r="C17" s="42"/>
      <c r="D17" s="42"/>
      <c r="E17" s="42"/>
      <c r="F17" s="42"/>
      <c r="G17" s="42"/>
      <c r="H17" s="42"/>
      <c r="I17" s="43"/>
    </row>
    <row r="18" spans="1:9">
      <c r="A18" s="30" t="s">
        <v>29</v>
      </c>
      <c r="B18" s="31"/>
      <c r="C18" s="31"/>
      <c r="D18" s="31"/>
      <c r="E18" s="31"/>
      <c r="F18" s="31"/>
      <c r="G18" s="31"/>
      <c r="H18" s="31"/>
      <c r="I18" s="32"/>
    </row>
    <row r="19" spans="1:9">
      <c r="A19" s="12" t="s">
        <v>18</v>
      </c>
      <c r="B19" s="3" t="s">
        <v>100</v>
      </c>
      <c r="C19" s="2" t="s">
        <v>6</v>
      </c>
      <c r="D19" s="4">
        <v>4</v>
      </c>
      <c r="E19" s="5">
        <v>2000</v>
      </c>
      <c r="F19" s="5"/>
      <c r="G19" s="5">
        <f>D19*E19</f>
        <v>8000</v>
      </c>
      <c r="H19" s="5"/>
      <c r="I19" s="6">
        <f>G19+H19</f>
        <v>8000</v>
      </c>
    </row>
    <row r="20" spans="1:9">
      <c r="A20" s="12" t="s">
        <v>19</v>
      </c>
      <c r="B20" s="3" t="s">
        <v>35</v>
      </c>
      <c r="C20" s="2" t="s">
        <v>6</v>
      </c>
      <c r="D20" s="4">
        <v>14.7</v>
      </c>
      <c r="E20" s="5">
        <v>2000</v>
      </c>
      <c r="F20" s="5"/>
      <c r="G20" s="5">
        <f>D20*E20</f>
        <v>29400</v>
      </c>
      <c r="H20" s="5"/>
      <c r="I20" s="6">
        <f>G20+H20</f>
        <v>29400</v>
      </c>
    </row>
    <row r="21" spans="1:9" s="16" customFormat="1">
      <c r="A21" s="13"/>
      <c r="B21" s="8" t="s">
        <v>36</v>
      </c>
      <c r="C21" s="7" t="s">
        <v>6</v>
      </c>
      <c r="D21" s="9">
        <v>14.7</v>
      </c>
      <c r="E21" s="10"/>
      <c r="F21" s="10">
        <v>650</v>
      </c>
      <c r="G21" s="10"/>
      <c r="H21" s="10">
        <f>D21*F21</f>
        <v>9555</v>
      </c>
      <c r="I21" s="11">
        <f>H21</f>
        <v>9555</v>
      </c>
    </row>
    <row r="22" spans="1:9">
      <c r="A22" s="12" t="s">
        <v>20</v>
      </c>
      <c r="B22" s="3" t="s">
        <v>33</v>
      </c>
      <c r="C22" s="2" t="s">
        <v>6</v>
      </c>
      <c r="D22" s="4">
        <v>14.7</v>
      </c>
      <c r="E22" s="5">
        <v>4200</v>
      </c>
      <c r="F22" s="5"/>
      <c r="G22" s="5">
        <f>D22*E22</f>
        <v>61740</v>
      </c>
      <c r="H22" s="5"/>
      <c r="I22" s="6">
        <f>G22+H22</f>
        <v>61740</v>
      </c>
    </row>
    <row r="23" spans="1:9" s="16" customFormat="1">
      <c r="A23" s="13"/>
      <c r="B23" s="8" t="s">
        <v>34</v>
      </c>
      <c r="C23" s="7" t="s">
        <v>6</v>
      </c>
      <c r="D23" s="9">
        <v>14.7</v>
      </c>
      <c r="E23" s="10"/>
      <c r="F23" s="10">
        <v>4200</v>
      </c>
      <c r="G23" s="10"/>
      <c r="H23" s="10">
        <f>D23*F23</f>
        <v>61740</v>
      </c>
      <c r="I23" s="11">
        <f>H23</f>
        <v>61740</v>
      </c>
    </row>
    <row r="24" spans="1:9">
      <c r="A24" s="12" t="s">
        <v>12</v>
      </c>
      <c r="B24" s="3" t="s">
        <v>30</v>
      </c>
      <c r="C24" s="2" t="s">
        <v>6</v>
      </c>
      <c r="D24" s="4">
        <v>87.86</v>
      </c>
      <c r="E24" s="5">
        <v>8000</v>
      </c>
      <c r="F24" s="5"/>
      <c r="G24" s="5">
        <f>D24*E24</f>
        <v>702880</v>
      </c>
      <c r="H24" s="5"/>
      <c r="I24" s="6">
        <f>G24+H24</f>
        <v>702880</v>
      </c>
    </row>
    <row r="25" spans="1:9" s="16" customFormat="1">
      <c r="A25" s="13"/>
      <c r="B25" s="8" t="s">
        <v>31</v>
      </c>
      <c r="C25" s="7" t="s">
        <v>6</v>
      </c>
      <c r="D25" s="9">
        <v>87.86</v>
      </c>
      <c r="E25" s="10"/>
      <c r="F25" s="10">
        <v>4800</v>
      </c>
      <c r="G25" s="10"/>
      <c r="H25" s="10">
        <f>D25*F25</f>
        <v>421728</v>
      </c>
      <c r="I25" s="11">
        <f>H25</f>
        <v>421728</v>
      </c>
    </row>
    <row r="26" spans="1:9" s="16" customFormat="1">
      <c r="A26" s="13"/>
      <c r="B26" s="8" t="s">
        <v>32</v>
      </c>
      <c r="C26" s="7" t="s">
        <v>17</v>
      </c>
      <c r="D26" s="9">
        <v>6.4</v>
      </c>
      <c r="E26" s="10"/>
      <c r="F26" s="10">
        <v>42000</v>
      </c>
      <c r="G26" s="10"/>
      <c r="H26" s="10">
        <f>D26*F26</f>
        <v>268800</v>
      </c>
      <c r="I26" s="11">
        <f>H26</f>
        <v>268800</v>
      </c>
    </row>
    <row r="27" spans="1:9">
      <c r="A27" s="12" t="s">
        <v>21</v>
      </c>
      <c r="B27" s="3" t="s">
        <v>93</v>
      </c>
      <c r="C27" s="2" t="s">
        <v>5</v>
      </c>
      <c r="D27" s="4">
        <v>225.6</v>
      </c>
      <c r="E27" s="5">
        <v>450</v>
      </c>
      <c r="F27" s="5"/>
      <c r="G27" s="5">
        <f>D27*E27</f>
        <v>101520</v>
      </c>
      <c r="H27" s="5"/>
      <c r="I27" s="6">
        <f>G27+H27</f>
        <v>101520</v>
      </c>
    </row>
    <row r="28" spans="1:9" s="16" customFormat="1">
      <c r="A28" s="13"/>
      <c r="B28" s="8" t="s">
        <v>94</v>
      </c>
      <c r="C28" s="7" t="s">
        <v>5</v>
      </c>
      <c r="D28" s="9">
        <v>225.6</v>
      </c>
      <c r="E28" s="10"/>
      <c r="F28" s="10">
        <v>1200</v>
      </c>
      <c r="G28" s="10"/>
      <c r="H28" s="10">
        <f>D28*F28</f>
        <v>270720</v>
      </c>
      <c r="I28" s="11">
        <f>H28</f>
        <v>270720</v>
      </c>
    </row>
    <row r="29" spans="1:9" s="16" customFormat="1">
      <c r="A29" s="13"/>
      <c r="B29" s="8" t="s">
        <v>96</v>
      </c>
      <c r="C29" s="7" t="s">
        <v>11</v>
      </c>
      <c r="D29" s="9">
        <v>89.2</v>
      </c>
      <c r="E29" s="10"/>
      <c r="F29" s="10">
        <v>500</v>
      </c>
      <c r="G29" s="10"/>
      <c r="H29" s="10">
        <f>D29*F29</f>
        <v>44600</v>
      </c>
      <c r="I29" s="11">
        <f>H29</f>
        <v>44600</v>
      </c>
    </row>
    <row r="30" spans="1:9">
      <c r="A30" s="12" t="s">
        <v>22</v>
      </c>
      <c r="B30" s="3" t="s">
        <v>37</v>
      </c>
      <c r="C30" s="2" t="s">
        <v>6</v>
      </c>
      <c r="D30" s="4">
        <v>99.81</v>
      </c>
      <c r="E30" s="5">
        <v>9000</v>
      </c>
      <c r="F30" s="5"/>
      <c r="G30" s="5">
        <f>D30*E30</f>
        <v>898290</v>
      </c>
      <c r="H30" s="5"/>
      <c r="I30" s="6">
        <f>G30+H30</f>
        <v>898290</v>
      </c>
    </row>
    <row r="31" spans="1:9" s="16" customFormat="1">
      <c r="A31" s="13"/>
      <c r="B31" s="8" t="s">
        <v>31</v>
      </c>
      <c r="C31" s="7" t="s">
        <v>6</v>
      </c>
      <c r="D31" s="9">
        <v>99.81</v>
      </c>
      <c r="E31" s="10"/>
      <c r="F31" s="10">
        <v>4800</v>
      </c>
      <c r="G31" s="10"/>
      <c r="H31" s="10">
        <f>D31*F31</f>
        <v>479088</v>
      </c>
      <c r="I31" s="11">
        <f>H31</f>
        <v>479088</v>
      </c>
    </row>
    <row r="32" spans="1:9" s="16" customFormat="1">
      <c r="A32" s="13"/>
      <c r="B32" s="8" t="s">
        <v>32</v>
      </c>
      <c r="C32" s="7" t="s">
        <v>17</v>
      </c>
      <c r="D32" s="9">
        <v>2.74</v>
      </c>
      <c r="E32" s="10"/>
      <c r="F32" s="10">
        <v>42000</v>
      </c>
      <c r="G32" s="10"/>
      <c r="H32" s="10">
        <f>D32*F32</f>
        <v>115080.00000000001</v>
      </c>
      <c r="I32" s="11">
        <f>H32</f>
        <v>115080.00000000001</v>
      </c>
    </row>
    <row r="33" spans="1:9">
      <c r="A33" s="12" t="s">
        <v>95</v>
      </c>
      <c r="B33" s="3" t="s">
        <v>38</v>
      </c>
      <c r="C33" s="2" t="s">
        <v>5</v>
      </c>
      <c r="D33" s="4">
        <v>132.80000000000001</v>
      </c>
      <c r="E33" s="5">
        <v>320</v>
      </c>
      <c r="F33" s="5"/>
      <c r="G33" s="5">
        <f>D33*E33</f>
        <v>42496</v>
      </c>
      <c r="H33" s="5"/>
      <c r="I33" s="6">
        <f>G33+H33</f>
        <v>42496</v>
      </c>
    </row>
    <row r="34" spans="1:9" s="16" customFormat="1">
      <c r="A34" s="13"/>
      <c r="B34" s="8" t="s">
        <v>39</v>
      </c>
      <c r="C34" s="7" t="s">
        <v>11</v>
      </c>
      <c r="D34" s="9">
        <v>79.680000000000007</v>
      </c>
      <c r="E34" s="10"/>
      <c r="F34" s="10">
        <v>95</v>
      </c>
      <c r="G34" s="10"/>
      <c r="H34" s="10">
        <f>D34*F34</f>
        <v>7569.6</v>
      </c>
      <c r="I34" s="11">
        <f>H34</f>
        <v>7569.6</v>
      </c>
    </row>
    <row r="35" spans="1:9">
      <c r="A35" s="12" t="s">
        <v>15</v>
      </c>
      <c r="B35" s="3" t="s">
        <v>40</v>
      </c>
      <c r="C35" s="2" t="s">
        <v>5</v>
      </c>
      <c r="D35" s="4">
        <v>146.80000000000001</v>
      </c>
      <c r="E35" s="5">
        <v>420</v>
      </c>
      <c r="F35" s="5"/>
      <c r="G35" s="5">
        <f>D35*E35</f>
        <v>61656.000000000007</v>
      </c>
      <c r="H35" s="5"/>
      <c r="I35" s="6">
        <f>G35+H35</f>
        <v>61656.000000000007</v>
      </c>
    </row>
    <row r="36" spans="1:9" s="16" customFormat="1">
      <c r="A36" s="13"/>
      <c r="B36" s="8" t="s">
        <v>41</v>
      </c>
      <c r="C36" s="7" t="s">
        <v>11</v>
      </c>
      <c r="D36" s="9">
        <v>88.08</v>
      </c>
      <c r="E36" s="10"/>
      <c r="F36" s="10">
        <v>95</v>
      </c>
      <c r="G36" s="10"/>
      <c r="H36" s="10">
        <f>D36*F36</f>
        <v>8367.6</v>
      </c>
      <c r="I36" s="11">
        <f>H36</f>
        <v>8367.6</v>
      </c>
    </row>
    <row r="37" spans="1:9">
      <c r="A37" s="12" t="s">
        <v>16</v>
      </c>
      <c r="B37" s="3" t="s">
        <v>97</v>
      </c>
      <c r="C37" s="2" t="s">
        <v>5</v>
      </c>
      <c r="D37" s="4">
        <v>112.8</v>
      </c>
      <c r="E37" s="5">
        <v>400</v>
      </c>
      <c r="F37" s="5"/>
      <c r="G37" s="5">
        <f>D37*E37</f>
        <v>45120</v>
      </c>
      <c r="H37" s="5"/>
      <c r="I37" s="6">
        <f>G37+H37</f>
        <v>45120</v>
      </c>
    </row>
    <row r="38" spans="1:9" s="16" customFormat="1">
      <c r="A38" s="13"/>
      <c r="B38" s="8" t="s">
        <v>98</v>
      </c>
      <c r="C38" s="7" t="s">
        <v>5</v>
      </c>
      <c r="D38" s="9">
        <f>112.8*2</f>
        <v>225.6</v>
      </c>
      <c r="E38" s="10"/>
      <c r="F38" s="10">
        <v>300</v>
      </c>
      <c r="G38" s="10"/>
      <c r="H38" s="10">
        <f>D38*F38</f>
        <v>67680</v>
      </c>
      <c r="I38" s="11">
        <f>H38</f>
        <v>67680</v>
      </c>
    </row>
    <row r="39" spans="1:9" s="56" customFormat="1">
      <c r="A39" s="52"/>
      <c r="B39" s="51" t="s">
        <v>92</v>
      </c>
      <c r="C39" s="53"/>
      <c r="D39" s="54"/>
      <c r="E39" s="55"/>
      <c r="F39" s="55"/>
      <c r="G39" s="55">
        <f>SUM(G19:G38)</f>
        <v>1951102</v>
      </c>
      <c r="H39" s="55">
        <f t="shared" ref="H39" si="0">SUM(H19:H38)</f>
        <v>1754928.2000000002</v>
      </c>
      <c r="I39" s="55">
        <f>SUM(I19:I38)</f>
        <v>3706030.2</v>
      </c>
    </row>
    <row r="40" spans="1:9">
      <c r="A40" s="30" t="s">
        <v>42</v>
      </c>
      <c r="B40" s="31"/>
      <c r="C40" s="31"/>
      <c r="D40" s="31"/>
      <c r="E40" s="31"/>
      <c r="F40" s="31"/>
      <c r="G40" s="31"/>
      <c r="H40" s="31"/>
      <c r="I40" s="32"/>
    </row>
    <row r="41" spans="1:9">
      <c r="A41" s="12" t="s">
        <v>18</v>
      </c>
      <c r="B41" s="3" t="s">
        <v>43</v>
      </c>
      <c r="C41" s="2" t="s">
        <v>6</v>
      </c>
      <c r="D41" s="4">
        <v>292.2</v>
      </c>
      <c r="E41" s="5">
        <v>5700</v>
      </c>
      <c r="F41" s="5"/>
      <c r="G41" s="5">
        <f>D41*E41</f>
        <v>1665540</v>
      </c>
      <c r="H41" s="5"/>
      <c r="I41" s="6">
        <f>G41+H41</f>
        <v>1665540</v>
      </c>
    </row>
    <row r="42" spans="1:9" s="16" customFormat="1">
      <c r="A42" s="13"/>
      <c r="B42" s="8" t="s">
        <v>23</v>
      </c>
      <c r="C42" s="7" t="s">
        <v>24</v>
      </c>
      <c r="D42" s="9">
        <v>111036</v>
      </c>
      <c r="E42" s="10"/>
      <c r="F42" s="10">
        <v>12</v>
      </c>
      <c r="G42" s="10"/>
      <c r="H42" s="10">
        <f>D42*F42</f>
        <v>1332432</v>
      </c>
      <c r="I42" s="11">
        <f>H42</f>
        <v>1332432</v>
      </c>
    </row>
    <row r="43" spans="1:9" s="16" customFormat="1">
      <c r="A43" s="13"/>
      <c r="B43" s="8" t="s">
        <v>44</v>
      </c>
      <c r="C43" s="7" t="s">
        <v>6</v>
      </c>
      <c r="D43" s="9">
        <v>70.12</v>
      </c>
      <c r="E43" s="10"/>
      <c r="F43" s="10">
        <v>3300</v>
      </c>
      <c r="G43" s="10"/>
      <c r="H43" s="10">
        <f>D43*F43</f>
        <v>231396.00000000003</v>
      </c>
      <c r="I43" s="11">
        <f>H43</f>
        <v>231396.00000000003</v>
      </c>
    </row>
    <row r="44" spans="1:9" s="16" customFormat="1">
      <c r="A44" s="13"/>
      <c r="B44" s="8" t="s">
        <v>45</v>
      </c>
      <c r="C44" s="7" t="s">
        <v>17</v>
      </c>
      <c r="D44" s="9">
        <v>3.51</v>
      </c>
      <c r="E44" s="10"/>
      <c r="F44" s="10">
        <v>29100</v>
      </c>
      <c r="G44" s="10"/>
      <c r="H44" s="10">
        <f>D44*F44</f>
        <v>102141</v>
      </c>
      <c r="I44" s="11">
        <f>H44</f>
        <v>102141</v>
      </c>
    </row>
    <row r="45" spans="1:9">
      <c r="A45" s="12" t="s">
        <v>19</v>
      </c>
      <c r="B45" s="3" t="s">
        <v>46</v>
      </c>
      <c r="C45" s="2" t="s">
        <v>5</v>
      </c>
      <c r="D45" s="4">
        <v>131.9</v>
      </c>
      <c r="E45" s="5">
        <v>720</v>
      </c>
      <c r="F45" s="5"/>
      <c r="G45" s="5">
        <f>D45*E45</f>
        <v>94968</v>
      </c>
      <c r="H45" s="5"/>
      <c r="I45" s="6">
        <f>G45+H45</f>
        <v>94968</v>
      </c>
    </row>
    <row r="46" spans="1:9" s="16" customFormat="1">
      <c r="A46" s="13"/>
      <c r="B46" s="8" t="s">
        <v>23</v>
      </c>
      <c r="C46" s="7" t="s">
        <v>24</v>
      </c>
      <c r="D46" s="9">
        <v>38779</v>
      </c>
      <c r="E46" s="10"/>
      <c r="F46" s="10">
        <v>12</v>
      </c>
      <c r="G46" s="10"/>
      <c r="H46" s="10">
        <f>D46*F46</f>
        <v>465348</v>
      </c>
      <c r="I46" s="11">
        <f>H46</f>
        <v>465348</v>
      </c>
    </row>
    <row r="47" spans="1:9" s="16" customFormat="1">
      <c r="A47" s="13"/>
      <c r="B47" s="8" t="s">
        <v>44</v>
      </c>
      <c r="C47" s="7" t="s">
        <v>6</v>
      </c>
      <c r="D47" s="9">
        <v>1.0900000000000001</v>
      </c>
      <c r="E47" s="10"/>
      <c r="F47" s="10">
        <v>3300</v>
      </c>
      <c r="G47" s="10"/>
      <c r="H47" s="10">
        <f>D47*F47</f>
        <v>3597.0000000000005</v>
      </c>
      <c r="I47" s="11">
        <f>H47</f>
        <v>3597.0000000000005</v>
      </c>
    </row>
    <row r="48" spans="1:9" s="16" customFormat="1">
      <c r="A48" s="13"/>
      <c r="B48" s="8" t="s">
        <v>45</v>
      </c>
      <c r="C48" s="7" t="s">
        <v>17</v>
      </c>
      <c r="D48" s="9">
        <v>0.79</v>
      </c>
      <c r="E48" s="10"/>
      <c r="F48" s="10">
        <v>29100</v>
      </c>
      <c r="G48" s="10"/>
      <c r="H48" s="10">
        <f>D48*F48</f>
        <v>22989</v>
      </c>
      <c r="I48" s="11">
        <f>H48</f>
        <v>22989</v>
      </c>
    </row>
    <row r="49" spans="1:9">
      <c r="A49" s="12" t="s">
        <v>20</v>
      </c>
      <c r="B49" s="3" t="s">
        <v>47</v>
      </c>
      <c r="C49" s="2" t="s">
        <v>24</v>
      </c>
      <c r="D49" s="4">
        <v>25</v>
      </c>
      <c r="E49" s="5">
        <v>250</v>
      </c>
      <c r="F49" s="5"/>
      <c r="G49" s="5">
        <f>D49*E49</f>
        <v>6250</v>
      </c>
      <c r="H49" s="5"/>
      <c r="I49" s="6">
        <f>G49+H49</f>
        <v>6250</v>
      </c>
    </row>
    <row r="50" spans="1:9" s="16" customFormat="1">
      <c r="A50" s="13"/>
      <c r="B50" s="8" t="s">
        <v>48</v>
      </c>
      <c r="C50" s="7" t="s">
        <v>24</v>
      </c>
      <c r="D50" s="9">
        <v>25</v>
      </c>
      <c r="E50" s="10"/>
      <c r="F50" s="10">
        <v>500</v>
      </c>
      <c r="G50" s="10"/>
      <c r="H50" s="10">
        <f>D50*F50</f>
        <v>12500</v>
      </c>
      <c r="I50" s="11">
        <f>H50</f>
        <v>12500</v>
      </c>
    </row>
    <row r="51" spans="1:9">
      <c r="A51" s="12" t="s">
        <v>12</v>
      </c>
      <c r="B51" s="3" t="s">
        <v>49</v>
      </c>
      <c r="C51" s="2" t="s">
        <v>6</v>
      </c>
      <c r="D51" s="4">
        <v>19.940000000000001</v>
      </c>
      <c r="E51" s="5">
        <v>15000</v>
      </c>
      <c r="F51" s="5"/>
      <c r="G51" s="5">
        <f>D51*E51</f>
        <v>299100</v>
      </c>
      <c r="H51" s="5"/>
      <c r="I51" s="6">
        <f>G51+H51</f>
        <v>299100</v>
      </c>
    </row>
    <row r="52" spans="1:9" s="16" customFormat="1">
      <c r="A52" s="13"/>
      <c r="B52" s="8" t="s">
        <v>31</v>
      </c>
      <c r="C52" s="7" t="s">
        <v>6</v>
      </c>
      <c r="D52" s="9">
        <v>25</v>
      </c>
      <c r="E52" s="10"/>
      <c r="F52" s="10">
        <v>4800</v>
      </c>
      <c r="G52" s="10"/>
      <c r="H52" s="10">
        <f>D52*F52</f>
        <v>120000</v>
      </c>
      <c r="I52" s="11">
        <f>H52</f>
        <v>120000</v>
      </c>
    </row>
    <row r="53" spans="1:9" s="16" customFormat="1">
      <c r="A53" s="13"/>
      <c r="B53" s="8" t="s">
        <v>32</v>
      </c>
      <c r="C53" s="7" t="s">
        <v>17</v>
      </c>
      <c r="D53" s="9">
        <v>2.74</v>
      </c>
      <c r="E53" s="10"/>
      <c r="F53" s="10">
        <v>30100</v>
      </c>
      <c r="G53" s="10"/>
      <c r="H53" s="10">
        <f>D53*F53</f>
        <v>82474</v>
      </c>
      <c r="I53" s="11">
        <f>H53</f>
        <v>82474</v>
      </c>
    </row>
    <row r="54" spans="1:9">
      <c r="A54" s="12" t="s">
        <v>21</v>
      </c>
      <c r="B54" s="3" t="s">
        <v>99</v>
      </c>
      <c r="C54" s="2" t="s">
        <v>5</v>
      </c>
      <c r="D54" s="4">
        <v>333.4</v>
      </c>
      <c r="E54" s="5">
        <v>500</v>
      </c>
      <c r="F54" s="5"/>
      <c r="G54" s="5">
        <f>D54*E54</f>
        <v>166700</v>
      </c>
      <c r="H54" s="5"/>
      <c r="I54" s="6">
        <f>G54+H54</f>
        <v>166700</v>
      </c>
    </row>
    <row r="55" spans="1:9" s="16" customFormat="1">
      <c r="A55" s="13"/>
      <c r="B55" s="8" t="s">
        <v>98</v>
      </c>
      <c r="C55" s="7" t="s">
        <v>5</v>
      </c>
      <c r="D55" s="9">
        <v>338.4</v>
      </c>
      <c r="E55" s="10"/>
      <c r="F55" s="10">
        <v>300</v>
      </c>
      <c r="G55" s="10"/>
      <c r="H55" s="10">
        <f>D55*F55</f>
        <v>101520</v>
      </c>
      <c r="I55" s="11">
        <f>H55</f>
        <v>101520</v>
      </c>
    </row>
    <row r="56" spans="1:9" s="56" customFormat="1">
      <c r="A56" s="52"/>
      <c r="B56" s="51" t="s">
        <v>92</v>
      </c>
      <c r="C56" s="53"/>
      <c r="D56" s="54"/>
      <c r="E56" s="55"/>
      <c r="F56" s="55"/>
      <c r="G56" s="55">
        <f>SUM(G41:G55)</f>
        <v>2232558</v>
      </c>
      <c r="H56" s="55">
        <f>SUM(H41:H55)</f>
        <v>2474397</v>
      </c>
      <c r="I56" s="55">
        <f>SUM(I41:I55)</f>
        <v>4706955</v>
      </c>
    </row>
    <row r="57" spans="1:9">
      <c r="A57" s="30" t="s">
        <v>50</v>
      </c>
      <c r="B57" s="31"/>
      <c r="C57" s="31"/>
      <c r="D57" s="31"/>
      <c r="E57" s="31"/>
      <c r="F57" s="31"/>
      <c r="G57" s="31"/>
      <c r="H57" s="31"/>
      <c r="I57" s="32"/>
    </row>
    <row r="58" spans="1:9">
      <c r="A58" s="12" t="s">
        <v>18</v>
      </c>
      <c r="B58" s="3" t="s">
        <v>51</v>
      </c>
      <c r="C58" s="2" t="s">
        <v>5</v>
      </c>
      <c r="D58" s="4">
        <v>160</v>
      </c>
      <c r="E58" s="5">
        <v>900</v>
      </c>
      <c r="F58" s="5"/>
      <c r="G58" s="5">
        <f>D58*E58</f>
        <v>144000</v>
      </c>
      <c r="H58" s="5"/>
      <c r="I58" s="6">
        <f>G58+H58</f>
        <v>144000</v>
      </c>
    </row>
    <row r="59" spans="1:9" s="16" customFormat="1">
      <c r="A59" s="13"/>
      <c r="B59" s="8" t="s">
        <v>52</v>
      </c>
      <c r="C59" s="7" t="s">
        <v>6</v>
      </c>
      <c r="D59" s="9">
        <v>8.6</v>
      </c>
      <c r="E59" s="10"/>
      <c r="F59" s="10">
        <v>5300</v>
      </c>
      <c r="G59" s="10"/>
      <c r="H59" s="10">
        <f>D59*F59</f>
        <v>45580</v>
      </c>
      <c r="I59" s="11">
        <f>H59</f>
        <v>45580</v>
      </c>
    </row>
    <row r="60" spans="1:9" s="16" customFormat="1">
      <c r="A60" s="13"/>
      <c r="B60" s="8" t="s">
        <v>53</v>
      </c>
      <c r="C60" s="7" t="s">
        <v>17</v>
      </c>
      <c r="D60" s="9">
        <v>0.08</v>
      </c>
      <c r="E60" s="10"/>
      <c r="F60" s="10">
        <v>52000</v>
      </c>
      <c r="G60" s="10"/>
      <c r="H60" s="10">
        <f>D60*F60</f>
        <v>4160</v>
      </c>
      <c r="I60" s="11">
        <f>H60</f>
        <v>4160</v>
      </c>
    </row>
    <row r="61" spans="1:9">
      <c r="A61" s="12" t="s">
        <v>19</v>
      </c>
      <c r="B61" s="3" t="s">
        <v>60</v>
      </c>
      <c r="C61" s="2" t="s">
        <v>5</v>
      </c>
      <c r="D61" s="4">
        <v>160</v>
      </c>
      <c r="E61" s="5">
        <v>200</v>
      </c>
      <c r="F61" s="5"/>
      <c r="G61" s="5">
        <f>D61*E61</f>
        <v>32000</v>
      </c>
      <c r="H61" s="5"/>
      <c r="I61" s="6">
        <f>G61+H61</f>
        <v>32000</v>
      </c>
    </row>
    <row r="62" spans="1:9" s="16" customFormat="1">
      <c r="A62" s="13"/>
      <c r="B62" s="8" t="s">
        <v>54</v>
      </c>
      <c r="C62" s="7" t="s">
        <v>6</v>
      </c>
      <c r="D62" s="9">
        <v>4.22</v>
      </c>
      <c r="E62" s="10"/>
      <c r="F62" s="10">
        <v>6700</v>
      </c>
      <c r="G62" s="10"/>
      <c r="H62" s="10">
        <f>D62*F62</f>
        <v>28274</v>
      </c>
      <c r="I62" s="11">
        <f>H62</f>
        <v>28274</v>
      </c>
    </row>
    <row r="63" spans="1:9" s="16" customFormat="1">
      <c r="A63" s="13"/>
      <c r="B63" s="8" t="s">
        <v>55</v>
      </c>
      <c r="C63" s="7" t="s">
        <v>17</v>
      </c>
      <c r="D63" s="9">
        <v>1.4999999999999999E-2</v>
      </c>
      <c r="E63" s="10"/>
      <c r="F63" s="10">
        <v>56000</v>
      </c>
      <c r="G63" s="10"/>
      <c r="H63" s="10">
        <f>D63*F63</f>
        <v>840</v>
      </c>
      <c r="I63" s="11">
        <f>H63</f>
        <v>840</v>
      </c>
    </row>
    <row r="64" spans="1:9">
      <c r="A64" s="12" t="s">
        <v>20</v>
      </c>
      <c r="B64" s="3" t="s">
        <v>56</v>
      </c>
      <c r="C64" s="2" t="s">
        <v>5</v>
      </c>
      <c r="D64" s="4">
        <v>160</v>
      </c>
      <c r="E64" s="5">
        <v>100</v>
      </c>
      <c r="F64" s="5"/>
      <c r="G64" s="5">
        <f>D64*E64</f>
        <v>16000</v>
      </c>
      <c r="H64" s="5"/>
      <c r="I64" s="6">
        <f>G64+H64</f>
        <v>16000</v>
      </c>
    </row>
    <row r="65" spans="1:9" s="16" customFormat="1">
      <c r="A65" s="13"/>
      <c r="B65" s="8" t="s">
        <v>57</v>
      </c>
      <c r="C65" s="7" t="s">
        <v>6</v>
      </c>
      <c r="D65" s="9">
        <v>163.19999999999999</v>
      </c>
      <c r="E65" s="10"/>
      <c r="F65" s="10">
        <v>75</v>
      </c>
      <c r="G65" s="10"/>
      <c r="H65" s="10">
        <f>D65*F65</f>
        <v>12240</v>
      </c>
      <c r="I65" s="11">
        <f>H65</f>
        <v>12240</v>
      </c>
    </row>
    <row r="66" spans="1:9">
      <c r="A66" s="12" t="s">
        <v>12</v>
      </c>
      <c r="B66" s="3" t="s">
        <v>58</v>
      </c>
      <c r="C66" s="2" t="s">
        <v>5</v>
      </c>
      <c r="D66" s="4">
        <v>160</v>
      </c>
      <c r="E66" s="5">
        <v>100</v>
      </c>
      <c r="F66" s="5"/>
      <c r="G66" s="5">
        <f>D66*E66</f>
        <v>16000</v>
      </c>
      <c r="H66" s="5"/>
      <c r="I66" s="6">
        <f>G66+H66</f>
        <v>16000</v>
      </c>
    </row>
    <row r="67" spans="1:9" s="16" customFormat="1">
      <c r="A67" s="13"/>
      <c r="B67" s="8" t="s">
        <v>91</v>
      </c>
      <c r="C67" s="7" t="s">
        <v>5</v>
      </c>
      <c r="D67" s="9">
        <v>163.19999999999999</v>
      </c>
      <c r="E67" s="10"/>
      <c r="F67" s="10">
        <v>457.67</v>
      </c>
      <c r="G67" s="10"/>
      <c r="H67" s="10">
        <f>D67*F67</f>
        <v>74691.743999999992</v>
      </c>
      <c r="I67" s="11">
        <f>H67</f>
        <v>74691.743999999992</v>
      </c>
    </row>
    <row r="68" spans="1:9">
      <c r="A68" s="12" t="s">
        <v>21</v>
      </c>
      <c r="B68" s="3" t="s">
        <v>61</v>
      </c>
      <c r="C68" s="2" t="s">
        <v>5</v>
      </c>
      <c r="D68" s="4">
        <v>160</v>
      </c>
      <c r="E68" s="5">
        <v>100</v>
      </c>
      <c r="F68" s="5"/>
      <c r="G68" s="5">
        <f>D68*E68</f>
        <v>16000</v>
      </c>
      <c r="H68" s="5"/>
      <c r="I68" s="6">
        <f>G68+H68</f>
        <v>16000</v>
      </c>
    </row>
    <row r="69" spans="1:9" s="16" customFormat="1">
      <c r="A69" s="13"/>
      <c r="B69" s="8" t="s">
        <v>59</v>
      </c>
      <c r="C69" s="7" t="s">
        <v>5</v>
      </c>
      <c r="D69" s="9">
        <v>163.19999999999999</v>
      </c>
      <c r="E69" s="10"/>
      <c r="F69" s="10"/>
      <c r="G69" s="10"/>
      <c r="H69" s="10">
        <f>D69*F69</f>
        <v>0</v>
      </c>
      <c r="I69" s="11">
        <f>H69</f>
        <v>0</v>
      </c>
    </row>
    <row r="70" spans="1:9">
      <c r="A70" s="12" t="s">
        <v>22</v>
      </c>
      <c r="B70" s="3" t="s">
        <v>64</v>
      </c>
      <c r="C70" s="2" t="s">
        <v>5</v>
      </c>
      <c r="D70" s="4">
        <v>150</v>
      </c>
      <c r="E70" s="5">
        <v>550</v>
      </c>
      <c r="F70" s="5"/>
      <c r="G70" s="5">
        <f>D70*E70</f>
        <v>82500</v>
      </c>
      <c r="H70" s="5"/>
      <c r="I70" s="6">
        <f>G70+H70</f>
        <v>82500</v>
      </c>
    </row>
    <row r="71" spans="1:9" s="16" customFormat="1">
      <c r="A71" s="13"/>
      <c r="B71" s="8" t="s">
        <v>63</v>
      </c>
      <c r="C71" s="7" t="s">
        <v>5</v>
      </c>
      <c r="D71" s="9">
        <v>322.5</v>
      </c>
      <c r="E71" s="10"/>
      <c r="F71" s="10">
        <v>125</v>
      </c>
      <c r="G71" s="10"/>
      <c r="H71" s="10">
        <f>D71*F71</f>
        <v>40312.5</v>
      </c>
      <c r="I71" s="11">
        <f>H71</f>
        <v>40312.5</v>
      </c>
    </row>
    <row r="72" spans="1:9" s="16" customFormat="1">
      <c r="A72" s="13"/>
      <c r="B72" s="8" t="s">
        <v>62</v>
      </c>
      <c r="C72" s="7" t="s">
        <v>11</v>
      </c>
      <c r="D72" s="9">
        <v>96</v>
      </c>
      <c r="E72" s="10"/>
      <c r="F72" s="10">
        <v>300</v>
      </c>
      <c r="G72" s="10"/>
      <c r="H72" s="10">
        <f>D72*F72</f>
        <v>28800</v>
      </c>
      <c r="I72" s="11">
        <f>H72</f>
        <v>28800</v>
      </c>
    </row>
    <row r="73" spans="1:9" ht="30">
      <c r="A73" s="12" t="s">
        <v>95</v>
      </c>
      <c r="B73" s="3" t="s">
        <v>103</v>
      </c>
      <c r="C73" s="2" t="s">
        <v>5</v>
      </c>
      <c r="D73" s="4">
        <v>160</v>
      </c>
      <c r="E73" s="5">
        <v>1500</v>
      </c>
      <c r="F73" s="5"/>
      <c r="G73" s="5">
        <f>D73*E73</f>
        <v>240000</v>
      </c>
      <c r="H73" s="5"/>
      <c r="I73" s="6">
        <f>G73+H73</f>
        <v>240000</v>
      </c>
    </row>
    <row r="74" spans="1:9" s="16" customFormat="1">
      <c r="A74" s="13"/>
      <c r="B74" s="8" t="s">
        <v>101</v>
      </c>
      <c r="C74" s="7" t="s">
        <v>5</v>
      </c>
      <c r="D74" s="9">
        <f>160*1.2</f>
        <v>192</v>
      </c>
      <c r="E74" s="10"/>
      <c r="F74" s="10">
        <v>475</v>
      </c>
      <c r="G74" s="10"/>
      <c r="H74" s="10">
        <f>D74*F74</f>
        <v>91200</v>
      </c>
      <c r="I74" s="11">
        <f>H74</f>
        <v>91200</v>
      </c>
    </row>
    <row r="75" spans="1:9" s="16" customFormat="1">
      <c r="A75" s="13"/>
      <c r="B75" s="8" t="s">
        <v>102</v>
      </c>
      <c r="C75" s="7" t="s">
        <v>5</v>
      </c>
      <c r="D75" s="9">
        <v>192</v>
      </c>
      <c r="E75" s="10"/>
      <c r="F75" s="10">
        <v>420</v>
      </c>
      <c r="G75" s="10"/>
      <c r="H75" s="10">
        <f>D75*F75</f>
        <v>80640</v>
      </c>
      <c r="I75" s="11">
        <f>H75</f>
        <v>80640</v>
      </c>
    </row>
    <row r="76" spans="1:9" s="56" customFormat="1">
      <c r="A76" s="52"/>
      <c r="B76" s="51" t="s">
        <v>92</v>
      </c>
      <c r="C76" s="53"/>
      <c r="D76" s="54"/>
      <c r="E76" s="55"/>
      <c r="F76" s="55"/>
      <c r="G76" s="57">
        <f>SUM(G58:G75)</f>
        <v>546500</v>
      </c>
      <c r="H76" s="57">
        <f t="shared" ref="H76:I76" si="1">SUM(H58:H75)</f>
        <v>406738.24400000001</v>
      </c>
      <c r="I76" s="57">
        <f t="shared" si="1"/>
        <v>953238.24399999995</v>
      </c>
    </row>
    <row r="77" spans="1:9">
      <c r="A77" s="30" t="s">
        <v>65</v>
      </c>
      <c r="B77" s="31"/>
      <c r="C77" s="31"/>
      <c r="D77" s="31"/>
      <c r="E77" s="31"/>
      <c r="F77" s="31"/>
      <c r="G77" s="31"/>
      <c r="H77" s="31"/>
      <c r="I77" s="32"/>
    </row>
    <row r="78" spans="1:9">
      <c r="A78" s="12" t="s">
        <v>18</v>
      </c>
      <c r="B78" s="3" t="s">
        <v>66</v>
      </c>
      <c r="C78" s="2" t="s">
        <v>24</v>
      </c>
      <c r="D78" s="4">
        <v>3</v>
      </c>
      <c r="E78" s="5">
        <v>50000</v>
      </c>
      <c r="F78" s="5"/>
      <c r="G78" s="5">
        <f>D78*E78</f>
        <v>150000</v>
      </c>
      <c r="H78" s="5"/>
      <c r="I78" s="6">
        <f>G78+H78</f>
        <v>150000</v>
      </c>
    </row>
    <row r="79" spans="1:9" s="16" customFormat="1">
      <c r="A79" s="13"/>
      <c r="B79" s="8" t="s">
        <v>67</v>
      </c>
      <c r="C79" s="7" t="s">
        <v>24</v>
      </c>
      <c r="D79" s="9">
        <v>3</v>
      </c>
      <c r="E79" s="10"/>
      <c r="F79" s="10">
        <v>1300000</v>
      </c>
      <c r="G79" s="10"/>
      <c r="H79" s="10">
        <f>D79*F79</f>
        <v>3900000</v>
      </c>
      <c r="I79" s="11">
        <f>H79</f>
        <v>3900000</v>
      </c>
    </row>
    <row r="80" spans="1:9" s="16" customFormat="1">
      <c r="A80" s="13"/>
      <c r="B80" s="51" t="s">
        <v>92</v>
      </c>
      <c r="C80" s="7" t="s">
        <v>11</v>
      </c>
      <c r="D80" s="9">
        <v>96</v>
      </c>
      <c r="E80" s="11"/>
      <c r="F80" s="11"/>
      <c r="G80" s="58">
        <f t="shared" ref="G80:H80" si="2">SUM(G78:G79)</f>
        <v>150000</v>
      </c>
      <c r="H80" s="58">
        <f t="shared" si="2"/>
        <v>3900000</v>
      </c>
      <c r="I80" s="58">
        <f>SUM(I78:I79)</f>
        <v>4050000</v>
      </c>
    </row>
    <row r="81" spans="1:9">
      <c r="A81" s="30" t="s">
        <v>68</v>
      </c>
      <c r="B81" s="31"/>
      <c r="C81" s="31"/>
      <c r="D81" s="31"/>
      <c r="E81" s="31"/>
      <c r="F81" s="31"/>
      <c r="G81" s="31"/>
      <c r="H81" s="31"/>
      <c r="I81" s="32"/>
    </row>
    <row r="82" spans="1:9">
      <c r="A82" s="12" t="s">
        <v>18</v>
      </c>
      <c r="B82" s="3" t="s">
        <v>69</v>
      </c>
      <c r="C82" s="2" t="s">
        <v>24</v>
      </c>
      <c r="D82" s="4">
        <v>35</v>
      </c>
      <c r="E82" s="5">
        <v>1800</v>
      </c>
      <c r="F82" s="5"/>
      <c r="G82" s="5">
        <f>D82*E82</f>
        <v>63000</v>
      </c>
      <c r="H82" s="5"/>
      <c r="I82" s="6">
        <f>G82+H82</f>
        <v>63000</v>
      </c>
    </row>
    <row r="83" spans="1:9" s="16" customFormat="1">
      <c r="A83" s="13"/>
      <c r="B83" s="8" t="s">
        <v>70</v>
      </c>
      <c r="C83" s="7" t="s">
        <v>24</v>
      </c>
      <c r="D83" s="9">
        <v>35</v>
      </c>
      <c r="E83" s="10"/>
      <c r="F83" s="10">
        <v>12000</v>
      </c>
      <c r="G83" s="10"/>
      <c r="H83" s="10">
        <f>D83*F83</f>
        <v>420000</v>
      </c>
      <c r="I83" s="11">
        <f>H83</f>
        <v>420000</v>
      </c>
    </row>
    <row r="84" spans="1:9">
      <c r="A84" s="12" t="s">
        <v>19</v>
      </c>
      <c r="B84" s="3" t="s">
        <v>72</v>
      </c>
      <c r="C84" s="2" t="s">
        <v>24</v>
      </c>
      <c r="D84" s="4">
        <v>30</v>
      </c>
      <c r="E84" s="5">
        <v>2200</v>
      </c>
      <c r="F84" s="5"/>
      <c r="G84" s="5">
        <f>D84*E84</f>
        <v>66000</v>
      </c>
      <c r="H84" s="5"/>
      <c r="I84" s="6">
        <f>G84+H84</f>
        <v>66000</v>
      </c>
    </row>
    <row r="85" spans="1:9" s="16" customFormat="1">
      <c r="A85" s="13"/>
      <c r="B85" s="8" t="s">
        <v>73</v>
      </c>
      <c r="C85" s="7" t="s">
        <v>24</v>
      </c>
      <c r="D85" s="9">
        <v>30</v>
      </c>
      <c r="E85" s="10"/>
      <c r="F85" s="10">
        <v>15000</v>
      </c>
      <c r="G85" s="10"/>
      <c r="H85" s="10">
        <f>D85*F85</f>
        <v>450000</v>
      </c>
      <c r="I85" s="11">
        <f>H85</f>
        <v>450000</v>
      </c>
    </row>
    <row r="86" spans="1:9">
      <c r="A86" s="12" t="s">
        <v>20</v>
      </c>
      <c r="B86" s="3" t="s">
        <v>71</v>
      </c>
      <c r="C86" s="2" t="s">
        <v>24</v>
      </c>
      <c r="D86" s="4">
        <v>3</v>
      </c>
      <c r="E86" s="5">
        <v>3000</v>
      </c>
      <c r="F86" s="5"/>
      <c r="G86" s="5">
        <f>D86*E86</f>
        <v>9000</v>
      </c>
      <c r="H86" s="5"/>
      <c r="I86" s="6">
        <f>G86+H86</f>
        <v>9000</v>
      </c>
    </row>
    <row r="87" spans="1:9" s="16" customFormat="1">
      <c r="A87" s="13"/>
      <c r="B87" s="8" t="s">
        <v>74</v>
      </c>
      <c r="C87" s="7" t="s">
        <v>24</v>
      </c>
      <c r="D87" s="9">
        <v>3</v>
      </c>
      <c r="E87" s="10"/>
      <c r="F87" s="10">
        <v>24000</v>
      </c>
      <c r="G87" s="10"/>
      <c r="H87" s="10">
        <f>D87*F87</f>
        <v>72000</v>
      </c>
      <c r="I87" s="11">
        <f>H87</f>
        <v>72000</v>
      </c>
    </row>
    <row r="88" spans="1:9" s="16" customFormat="1">
      <c r="A88" s="13"/>
      <c r="B88" s="51" t="s">
        <v>92</v>
      </c>
      <c r="C88" s="7" t="s">
        <v>11</v>
      </c>
      <c r="D88" s="9">
        <v>96</v>
      </c>
      <c r="E88" s="11"/>
      <c r="F88" s="11"/>
      <c r="G88" s="58">
        <f>SUM(G82:G87)</f>
        <v>138000</v>
      </c>
      <c r="H88" s="58">
        <f>SUM(H82:H87)</f>
        <v>942000</v>
      </c>
      <c r="I88" s="58">
        <f>SUM(I82:I87)</f>
        <v>1080000</v>
      </c>
    </row>
    <row r="89" spans="1:9">
      <c r="A89" s="41" t="s">
        <v>76</v>
      </c>
      <c r="B89" s="42"/>
      <c r="C89" s="42"/>
      <c r="D89" s="42"/>
      <c r="E89" s="42"/>
      <c r="F89" s="42"/>
      <c r="G89" s="42"/>
      <c r="H89" s="42"/>
      <c r="I89" s="43"/>
    </row>
    <row r="90" spans="1:9">
      <c r="A90" s="30" t="s">
        <v>106</v>
      </c>
      <c r="B90" s="31"/>
      <c r="C90" s="31"/>
      <c r="D90" s="31"/>
      <c r="E90" s="31"/>
      <c r="F90" s="31"/>
      <c r="G90" s="31"/>
      <c r="H90" s="31"/>
      <c r="I90" s="32"/>
    </row>
    <row r="91" spans="1:9">
      <c r="A91" s="12" t="s">
        <v>18</v>
      </c>
      <c r="B91" s="3" t="s">
        <v>75</v>
      </c>
      <c r="C91" s="2" t="s">
        <v>24</v>
      </c>
      <c r="D91" s="4">
        <v>34</v>
      </c>
      <c r="E91" s="5">
        <v>7100</v>
      </c>
      <c r="F91" s="5"/>
      <c r="G91" s="5">
        <f>D91*E91</f>
        <v>241400</v>
      </c>
      <c r="H91" s="5"/>
      <c r="I91" s="6">
        <f>G91+H91</f>
        <v>241400</v>
      </c>
    </row>
    <row r="92" spans="1:9" s="16" customFormat="1">
      <c r="A92" s="13"/>
      <c r="B92" s="8" t="s">
        <v>77</v>
      </c>
      <c r="C92" s="7" t="s">
        <v>24</v>
      </c>
      <c r="D92" s="9">
        <v>34</v>
      </c>
      <c r="E92" s="10"/>
      <c r="F92" s="10">
        <v>7100</v>
      </c>
      <c r="G92" s="10"/>
      <c r="H92" s="10">
        <f>D92*F92</f>
        <v>241400</v>
      </c>
      <c r="I92" s="11">
        <f>H92</f>
        <v>241400</v>
      </c>
    </row>
    <row r="93" spans="1:9">
      <c r="A93" s="12" t="s">
        <v>19</v>
      </c>
      <c r="B93" s="3" t="s">
        <v>35</v>
      </c>
      <c r="C93" s="2" t="s">
        <v>6</v>
      </c>
      <c r="D93" s="4">
        <v>8.6</v>
      </c>
      <c r="E93" s="5">
        <v>2000</v>
      </c>
      <c r="F93" s="5"/>
      <c r="G93" s="5">
        <f>D93*E93</f>
        <v>17200</v>
      </c>
      <c r="H93" s="5"/>
      <c r="I93" s="6">
        <f>G93+H93</f>
        <v>17200</v>
      </c>
    </row>
    <row r="94" spans="1:9" s="16" customFormat="1">
      <c r="A94" s="13"/>
      <c r="B94" s="8" t="s">
        <v>36</v>
      </c>
      <c r="C94" s="7" t="s">
        <v>6</v>
      </c>
      <c r="D94" s="9">
        <f>8.6*1.2</f>
        <v>10.319999999999999</v>
      </c>
      <c r="E94" s="10"/>
      <c r="F94" s="10">
        <v>650</v>
      </c>
      <c r="G94" s="10"/>
      <c r="H94" s="10">
        <f>D94*F94</f>
        <v>6707.9999999999991</v>
      </c>
      <c r="I94" s="11">
        <f>H94</f>
        <v>6707.9999999999991</v>
      </c>
    </row>
    <row r="95" spans="1:9">
      <c r="A95" s="12" t="s">
        <v>20</v>
      </c>
      <c r="B95" s="3" t="s">
        <v>33</v>
      </c>
      <c r="C95" s="2" t="s">
        <v>6</v>
      </c>
      <c r="D95" s="4">
        <v>8.6</v>
      </c>
      <c r="E95" s="5">
        <v>4200</v>
      </c>
      <c r="F95" s="5"/>
      <c r="G95" s="5">
        <f>D95*E95</f>
        <v>36120</v>
      </c>
      <c r="H95" s="5"/>
      <c r="I95" s="6">
        <f>G95+H95</f>
        <v>36120</v>
      </c>
    </row>
    <row r="96" spans="1:9" s="16" customFormat="1">
      <c r="A96" s="13"/>
      <c r="B96" s="8" t="s">
        <v>34</v>
      </c>
      <c r="C96" s="7" t="s">
        <v>6</v>
      </c>
      <c r="D96" s="9">
        <f>8.6*1.2</f>
        <v>10.319999999999999</v>
      </c>
      <c r="E96" s="10"/>
      <c r="F96" s="10">
        <v>4200</v>
      </c>
      <c r="G96" s="10"/>
      <c r="H96" s="10">
        <f>D96*F96</f>
        <v>43343.999999999993</v>
      </c>
      <c r="I96" s="11">
        <f>H96</f>
        <v>43343.999999999993</v>
      </c>
    </row>
    <row r="97" spans="1:9">
      <c r="A97" s="12" t="s">
        <v>12</v>
      </c>
      <c r="B97" s="3" t="s">
        <v>78</v>
      </c>
      <c r="C97" s="2" t="s">
        <v>6</v>
      </c>
      <c r="D97" s="4">
        <v>23.6</v>
      </c>
      <c r="E97" s="5">
        <v>12000</v>
      </c>
      <c r="F97" s="5"/>
      <c r="G97" s="5">
        <f>D97*E97</f>
        <v>283200</v>
      </c>
      <c r="H97" s="5"/>
      <c r="I97" s="6">
        <f>G97+H97</f>
        <v>283200</v>
      </c>
    </row>
    <row r="98" spans="1:9" s="16" customFormat="1">
      <c r="A98" s="13"/>
      <c r="B98" s="8" t="s">
        <v>31</v>
      </c>
      <c r="C98" s="7" t="s">
        <v>6</v>
      </c>
      <c r="D98" s="9">
        <f>23.6*1.02</f>
        <v>24.072000000000003</v>
      </c>
      <c r="E98" s="10"/>
      <c r="F98" s="10">
        <v>4800</v>
      </c>
      <c r="G98" s="10"/>
      <c r="H98" s="10">
        <f>D98*F98</f>
        <v>115545.60000000001</v>
      </c>
      <c r="I98" s="11">
        <f>H98</f>
        <v>115545.60000000001</v>
      </c>
    </row>
    <row r="99" spans="1:9" s="16" customFormat="1">
      <c r="A99" s="13"/>
      <c r="B99" s="8" t="s">
        <v>32</v>
      </c>
      <c r="C99" s="7" t="s">
        <v>17</v>
      </c>
      <c r="D99" s="9">
        <v>4.2</v>
      </c>
      <c r="E99" s="10"/>
      <c r="F99" s="10">
        <v>42000</v>
      </c>
      <c r="G99" s="10"/>
      <c r="H99" s="10">
        <f>D99*F99</f>
        <v>176400</v>
      </c>
      <c r="I99" s="11">
        <f>H99</f>
        <v>176400</v>
      </c>
    </row>
    <row r="100" spans="1:9">
      <c r="A100" s="12" t="s">
        <v>21</v>
      </c>
      <c r="B100" s="3" t="s">
        <v>93</v>
      </c>
      <c r="C100" s="2" t="s">
        <v>5</v>
      </c>
      <c r="D100" s="4">
        <v>68.5</v>
      </c>
      <c r="E100" s="5">
        <v>650</v>
      </c>
      <c r="F100" s="5"/>
      <c r="G100" s="5">
        <f>D100*E100</f>
        <v>44525</v>
      </c>
      <c r="H100" s="5"/>
      <c r="I100" s="6">
        <f>G100+H100</f>
        <v>44525</v>
      </c>
    </row>
    <row r="101" spans="1:9" s="16" customFormat="1">
      <c r="A101" s="13"/>
      <c r="B101" s="8" t="s">
        <v>94</v>
      </c>
      <c r="C101" s="7" t="s">
        <v>5</v>
      </c>
      <c r="D101" s="9">
        <v>137</v>
      </c>
      <c r="E101" s="10"/>
      <c r="F101" s="10">
        <v>1200</v>
      </c>
      <c r="G101" s="10"/>
      <c r="H101" s="10">
        <f>D101*F101</f>
        <v>164400</v>
      </c>
      <c r="I101" s="11">
        <f>H101</f>
        <v>164400</v>
      </c>
    </row>
    <row r="102" spans="1:9" s="16" customFormat="1">
      <c r="A102" s="13"/>
      <c r="B102" s="8" t="s">
        <v>96</v>
      </c>
      <c r="C102" s="7" t="s">
        <v>11</v>
      </c>
      <c r="D102" s="9">
        <v>27.4</v>
      </c>
      <c r="E102" s="10"/>
      <c r="F102" s="10">
        <v>500</v>
      </c>
      <c r="G102" s="10"/>
      <c r="H102" s="10">
        <f>D102*F102</f>
        <v>13700</v>
      </c>
      <c r="I102" s="11">
        <f>H102</f>
        <v>13700</v>
      </c>
    </row>
    <row r="103" spans="1:9">
      <c r="A103" s="12" t="s">
        <v>22</v>
      </c>
      <c r="B103" s="3" t="s">
        <v>79</v>
      </c>
      <c r="C103" s="2" t="s">
        <v>17</v>
      </c>
      <c r="D103" s="4">
        <v>1.2</v>
      </c>
      <c r="E103" s="5">
        <v>60000</v>
      </c>
      <c r="F103" s="5"/>
      <c r="G103" s="5">
        <f>D103*E103</f>
        <v>72000</v>
      </c>
      <c r="H103" s="5"/>
      <c r="I103" s="6">
        <f>G103+H103</f>
        <v>72000</v>
      </c>
    </row>
    <row r="104" spans="1:9" s="16" customFormat="1">
      <c r="A104" s="13"/>
      <c r="B104" s="8" t="s">
        <v>85</v>
      </c>
      <c r="C104" s="7" t="s">
        <v>17</v>
      </c>
      <c r="D104" s="9">
        <v>1.2</v>
      </c>
      <c r="E104" s="10"/>
      <c r="F104" s="10">
        <v>60000</v>
      </c>
      <c r="G104" s="10"/>
      <c r="H104" s="10">
        <f>D104*F104</f>
        <v>72000</v>
      </c>
      <c r="I104" s="11">
        <f>H104</f>
        <v>72000</v>
      </c>
    </row>
    <row r="105" spans="1:9">
      <c r="A105" s="12" t="s">
        <v>95</v>
      </c>
      <c r="B105" s="3" t="s">
        <v>80</v>
      </c>
      <c r="C105" s="2" t="s">
        <v>82</v>
      </c>
      <c r="D105" s="4">
        <v>32</v>
      </c>
      <c r="E105" s="5">
        <v>8000</v>
      </c>
      <c r="F105" s="5"/>
      <c r="G105" s="5">
        <f>D105*E105</f>
        <v>256000</v>
      </c>
      <c r="H105" s="5"/>
      <c r="I105" s="6">
        <f>G105+H105</f>
        <v>256000</v>
      </c>
    </row>
    <row r="106" spans="1:9">
      <c r="A106" s="12"/>
      <c r="B106" s="8" t="s">
        <v>81</v>
      </c>
      <c r="C106" s="7" t="s">
        <v>82</v>
      </c>
      <c r="D106" s="9">
        <v>32</v>
      </c>
      <c r="E106" s="5"/>
      <c r="F106" s="10">
        <v>8000</v>
      </c>
      <c r="G106" s="5"/>
      <c r="H106" s="10">
        <f>D106*F106</f>
        <v>256000</v>
      </c>
      <c r="I106" s="11">
        <f>H106</f>
        <v>256000</v>
      </c>
    </row>
    <row r="107" spans="1:9">
      <c r="A107" s="12" t="s">
        <v>15</v>
      </c>
      <c r="B107" s="3" t="s">
        <v>38</v>
      </c>
      <c r="C107" s="2" t="s">
        <v>5</v>
      </c>
      <c r="D107" s="4">
        <v>65.3</v>
      </c>
      <c r="E107" s="5">
        <v>320</v>
      </c>
      <c r="F107" s="5"/>
      <c r="G107" s="5">
        <f>D107*E107</f>
        <v>20896</v>
      </c>
      <c r="H107" s="5"/>
      <c r="I107" s="6">
        <f>G107+H107</f>
        <v>20896</v>
      </c>
    </row>
    <row r="108" spans="1:9" s="16" customFormat="1">
      <c r="A108" s="13"/>
      <c r="B108" s="8" t="s">
        <v>86</v>
      </c>
      <c r="C108" s="7" t="s">
        <v>11</v>
      </c>
      <c r="D108" s="9">
        <v>26.12</v>
      </c>
      <c r="E108" s="10"/>
      <c r="F108" s="10">
        <v>95</v>
      </c>
      <c r="G108" s="10"/>
      <c r="H108" s="10">
        <f>D108*F108</f>
        <v>2481.4</v>
      </c>
      <c r="I108" s="11">
        <f>H108</f>
        <v>2481.4</v>
      </c>
    </row>
    <row r="109" spans="1:9">
      <c r="A109" s="12" t="s">
        <v>16</v>
      </c>
      <c r="B109" s="3" t="s">
        <v>40</v>
      </c>
      <c r="C109" s="2" t="s">
        <v>5</v>
      </c>
      <c r="D109" s="4">
        <v>45</v>
      </c>
      <c r="E109" s="5">
        <v>420</v>
      </c>
      <c r="F109" s="5"/>
      <c r="G109" s="5">
        <f>D109*E109</f>
        <v>18900</v>
      </c>
      <c r="H109" s="5"/>
      <c r="I109" s="6">
        <f>G109+H109</f>
        <v>18900</v>
      </c>
    </row>
    <row r="110" spans="1:9" s="16" customFormat="1">
      <c r="A110" s="13"/>
      <c r="B110" s="8" t="s">
        <v>87</v>
      </c>
      <c r="C110" s="7" t="s">
        <v>11</v>
      </c>
      <c r="D110" s="9">
        <v>27</v>
      </c>
      <c r="E110" s="10"/>
      <c r="F110" s="10">
        <v>95</v>
      </c>
      <c r="G110" s="10"/>
      <c r="H110" s="10">
        <f>D110*F110</f>
        <v>2565</v>
      </c>
      <c r="I110" s="11">
        <f>H110</f>
        <v>2565</v>
      </c>
    </row>
    <row r="111" spans="1:9" ht="30">
      <c r="A111" s="12" t="s">
        <v>13</v>
      </c>
      <c r="B111" s="3" t="s">
        <v>105</v>
      </c>
      <c r="C111" s="2" t="s">
        <v>6</v>
      </c>
      <c r="D111" s="4">
        <v>32.4</v>
      </c>
      <c r="E111" s="5">
        <v>12000</v>
      </c>
      <c r="F111" s="5"/>
      <c r="G111" s="5">
        <f>D111*E111</f>
        <v>388800</v>
      </c>
      <c r="H111" s="5"/>
      <c r="I111" s="6">
        <f>G111+H111</f>
        <v>388800</v>
      </c>
    </row>
    <row r="112" spans="1:9" s="16" customFormat="1">
      <c r="A112" s="13"/>
      <c r="B112" s="8" t="s">
        <v>31</v>
      </c>
      <c r="C112" s="7" t="s">
        <v>6</v>
      </c>
      <c r="D112" s="9">
        <f>32.4*1.2</f>
        <v>38.879999999999995</v>
      </c>
      <c r="E112" s="10"/>
      <c r="F112" s="10">
        <v>4800</v>
      </c>
      <c r="G112" s="10"/>
      <c r="H112" s="10">
        <f>D112*F112</f>
        <v>186623.99999999997</v>
      </c>
      <c r="I112" s="11">
        <f>H112</f>
        <v>186623.99999999997</v>
      </c>
    </row>
    <row r="113" spans="1:9" s="16" customFormat="1">
      <c r="A113" s="13"/>
      <c r="B113" s="8" t="s">
        <v>32</v>
      </c>
      <c r="C113" s="7" t="s">
        <v>17</v>
      </c>
      <c r="D113" s="9">
        <v>1.8</v>
      </c>
      <c r="E113" s="10"/>
      <c r="F113" s="10">
        <v>42000</v>
      </c>
      <c r="G113" s="10"/>
      <c r="H113" s="10">
        <f>D113*F113</f>
        <v>75600</v>
      </c>
      <c r="I113" s="11">
        <f>H113</f>
        <v>75600</v>
      </c>
    </row>
    <row r="114" spans="1:9">
      <c r="A114" s="12" t="s">
        <v>14</v>
      </c>
      <c r="B114" s="3" t="s">
        <v>83</v>
      </c>
      <c r="C114" s="2" t="s">
        <v>24</v>
      </c>
      <c r="D114" s="4">
        <v>1</v>
      </c>
      <c r="E114" s="5">
        <v>1800</v>
      </c>
      <c r="F114" s="5"/>
      <c r="G114" s="5">
        <f>D114*E114</f>
        <v>1800</v>
      </c>
      <c r="H114" s="5"/>
      <c r="I114" s="6">
        <f>G114+H114</f>
        <v>1800</v>
      </c>
    </row>
    <row r="115" spans="1:9">
      <c r="A115" s="8"/>
      <c r="B115" s="8" t="s">
        <v>84</v>
      </c>
      <c r="C115" s="7" t="s">
        <v>24</v>
      </c>
      <c r="D115" s="8">
        <v>1</v>
      </c>
      <c r="E115" s="8"/>
      <c r="F115" s="59">
        <v>1700000</v>
      </c>
      <c r="G115" s="8"/>
      <c r="H115" s="10">
        <f>D115*F115</f>
        <v>1700000</v>
      </c>
      <c r="I115" s="11">
        <f>H115</f>
        <v>1700000</v>
      </c>
    </row>
    <row r="116" spans="1:9" s="16" customFormat="1">
      <c r="A116" s="13"/>
      <c r="B116" s="51" t="s">
        <v>92</v>
      </c>
      <c r="C116" s="7" t="s">
        <v>11</v>
      </c>
      <c r="D116" s="9">
        <v>96</v>
      </c>
      <c r="E116" s="11"/>
      <c r="F116" s="11"/>
      <c r="G116" s="58">
        <f>SUM(G91:G115)</f>
        <v>1380841</v>
      </c>
      <c r="H116" s="58">
        <f>SUM(H91:H115)</f>
        <v>3056768</v>
      </c>
      <c r="I116" s="58">
        <f>SUM(I91:I115)</f>
        <v>4437609</v>
      </c>
    </row>
    <row r="117" spans="1:9">
      <c r="A117" s="30" t="s">
        <v>107</v>
      </c>
      <c r="B117" s="31"/>
      <c r="C117" s="31"/>
      <c r="D117" s="31"/>
      <c r="E117" s="31"/>
      <c r="F117" s="31"/>
      <c r="G117" s="31"/>
      <c r="H117" s="31"/>
      <c r="I117" s="32"/>
    </row>
    <row r="118" spans="1:9">
      <c r="A118" s="12" t="s">
        <v>18</v>
      </c>
      <c r="B118" s="3" t="s">
        <v>51</v>
      </c>
      <c r="C118" s="2" t="s">
        <v>5</v>
      </c>
      <c r="D118" s="4">
        <v>24</v>
      </c>
      <c r="E118" s="5">
        <v>900</v>
      </c>
      <c r="F118" s="5"/>
      <c r="G118" s="5">
        <f>D118*E118</f>
        <v>21600</v>
      </c>
      <c r="H118" s="5"/>
      <c r="I118" s="6">
        <f>G118+H118</f>
        <v>21600</v>
      </c>
    </row>
    <row r="119" spans="1:9" s="16" customFormat="1">
      <c r="A119" s="13"/>
      <c r="B119" s="8" t="s">
        <v>52</v>
      </c>
      <c r="C119" s="7" t="s">
        <v>6</v>
      </c>
      <c r="D119" s="9">
        <v>1.29</v>
      </c>
      <c r="E119" s="10"/>
      <c r="F119" s="10">
        <v>5300</v>
      </c>
      <c r="G119" s="10"/>
      <c r="H119" s="10">
        <f>D119*F119</f>
        <v>6837</v>
      </c>
      <c r="I119" s="11">
        <f>H119</f>
        <v>6837</v>
      </c>
    </row>
    <row r="120" spans="1:9" s="16" customFormat="1">
      <c r="A120" s="13"/>
      <c r="B120" s="8" t="s">
        <v>53</v>
      </c>
      <c r="C120" s="7" t="s">
        <v>17</v>
      </c>
      <c r="D120" s="9">
        <v>0.08</v>
      </c>
      <c r="E120" s="10"/>
      <c r="F120" s="10">
        <v>52000</v>
      </c>
      <c r="G120" s="10"/>
      <c r="H120" s="10">
        <f>D120*F120</f>
        <v>4160</v>
      </c>
      <c r="I120" s="11">
        <f>H120</f>
        <v>4160</v>
      </c>
    </row>
    <row r="121" spans="1:9">
      <c r="A121" s="12" t="s">
        <v>19</v>
      </c>
      <c r="B121" s="3" t="s">
        <v>60</v>
      </c>
      <c r="C121" s="2" t="s">
        <v>5</v>
      </c>
      <c r="D121" s="4">
        <v>24</v>
      </c>
      <c r="E121" s="5">
        <v>200</v>
      </c>
      <c r="F121" s="5"/>
      <c r="G121" s="5">
        <f>D121*E121</f>
        <v>4800</v>
      </c>
      <c r="H121" s="5"/>
      <c r="I121" s="6">
        <f>G121+H121</f>
        <v>4800</v>
      </c>
    </row>
    <row r="122" spans="1:9" s="16" customFormat="1">
      <c r="A122" s="13"/>
      <c r="B122" s="8" t="s">
        <v>54</v>
      </c>
      <c r="C122" s="7" t="s">
        <v>6</v>
      </c>
      <c r="D122" s="9">
        <v>0.63</v>
      </c>
      <c r="E122" s="10"/>
      <c r="F122" s="10">
        <v>6700</v>
      </c>
      <c r="G122" s="10"/>
      <c r="H122" s="10">
        <f>D122*F122</f>
        <v>4221</v>
      </c>
      <c r="I122" s="11">
        <f>H122</f>
        <v>4221</v>
      </c>
    </row>
    <row r="123" spans="1:9" s="16" customFormat="1">
      <c r="A123" s="13"/>
      <c r="B123" s="8" t="s">
        <v>55</v>
      </c>
      <c r="C123" s="7" t="s">
        <v>17</v>
      </c>
      <c r="D123" s="9">
        <v>1.4999999999999999E-2</v>
      </c>
      <c r="E123" s="10"/>
      <c r="F123" s="10">
        <v>56000</v>
      </c>
      <c r="G123" s="10"/>
      <c r="H123" s="10">
        <f>D123*F123</f>
        <v>840</v>
      </c>
      <c r="I123" s="11">
        <f>H123</f>
        <v>840</v>
      </c>
    </row>
    <row r="124" spans="1:9">
      <c r="A124" s="12" t="s">
        <v>20</v>
      </c>
      <c r="B124" s="3" t="s">
        <v>56</v>
      </c>
      <c r="C124" s="2" t="s">
        <v>5</v>
      </c>
      <c r="D124" s="4">
        <v>24</v>
      </c>
      <c r="E124" s="5">
        <v>100</v>
      </c>
      <c r="F124" s="5"/>
      <c r="G124" s="5">
        <f>D124*E124</f>
        <v>2400</v>
      </c>
      <c r="H124" s="5"/>
      <c r="I124" s="6">
        <f>G124+H124</f>
        <v>2400</v>
      </c>
    </row>
    <row r="125" spans="1:9" s="16" customFormat="1">
      <c r="A125" s="13"/>
      <c r="B125" s="8" t="s">
        <v>57</v>
      </c>
      <c r="C125" s="7" t="s">
        <v>6</v>
      </c>
      <c r="D125" s="9">
        <f>24*1.02</f>
        <v>24.48</v>
      </c>
      <c r="E125" s="10"/>
      <c r="F125" s="10">
        <v>75</v>
      </c>
      <c r="G125" s="10"/>
      <c r="H125" s="10">
        <f>D125*F125</f>
        <v>1836</v>
      </c>
      <c r="I125" s="11">
        <f>H125</f>
        <v>1836</v>
      </c>
    </row>
    <row r="126" spans="1:9">
      <c r="A126" s="12" t="s">
        <v>12</v>
      </c>
      <c r="B126" s="3" t="s">
        <v>58</v>
      </c>
      <c r="C126" s="2" t="s">
        <v>5</v>
      </c>
      <c r="D126" s="4">
        <v>24</v>
      </c>
      <c r="E126" s="5">
        <v>100</v>
      </c>
      <c r="F126" s="5"/>
      <c r="G126" s="5">
        <f>D126*E126</f>
        <v>2400</v>
      </c>
      <c r="H126" s="5"/>
      <c r="I126" s="6">
        <f>G126+H126</f>
        <v>2400</v>
      </c>
    </row>
    <row r="127" spans="1:9" s="16" customFormat="1">
      <c r="A127" s="13"/>
      <c r="B127" s="8" t="s">
        <v>91</v>
      </c>
      <c r="C127" s="7" t="s">
        <v>5</v>
      </c>
      <c r="D127" s="9">
        <f>24*1.02</f>
        <v>24.48</v>
      </c>
      <c r="E127" s="10"/>
      <c r="F127" s="10">
        <v>457.67</v>
      </c>
      <c r="G127" s="10"/>
      <c r="H127" s="10">
        <f>D127*F127</f>
        <v>11203.7616</v>
      </c>
      <c r="I127" s="11">
        <f>H127</f>
        <v>11203.7616</v>
      </c>
    </row>
    <row r="128" spans="1:9">
      <c r="A128" s="12" t="s">
        <v>21</v>
      </c>
      <c r="B128" s="3" t="s">
        <v>61</v>
      </c>
      <c r="C128" s="2" t="s">
        <v>5</v>
      </c>
      <c r="D128" s="4">
        <v>24</v>
      </c>
      <c r="E128" s="5">
        <v>100</v>
      </c>
      <c r="F128" s="5"/>
      <c r="G128" s="5">
        <f>D128*E128</f>
        <v>2400</v>
      </c>
      <c r="H128" s="5"/>
      <c r="I128" s="6">
        <f>G128+H128</f>
        <v>2400</v>
      </c>
    </row>
    <row r="129" spans="1:9" s="16" customFormat="1">
      <c r="A129" s="13"/>
      <c r="B129" s="8" t="s">
        <v>59</v>
      </c>
      <c r="C129" s="7" t="s">
        <v>5</v>
      </c>
      <c r="D129" s="9">
        <f>24*1.02</f>
        <v>24.48</v>
      </c>
      <c r="E129" s="10"/>
      <c r="F129" s="10"/>
      <c r="G129" s="10"/>
      <c r="H129" s="10">
        <f>D129*F129</f>
        <v>0</v>
      </c>
      <c r="I129" s="11">
        <f>H129</f>
        <v>0</v>
      </c>
    </row>
    <row r="130" spans="1:9">
      <c r="A130" s="12" t="s">
        <v>22</v>
      </c>
      <c r="B130" s="3" t="s">
        <v>64</v>
      </c>
      <c r="C130" s="2" t="s">
        <v>5</v>
      </c>
      <c r="D130" s="4">
        <v>24</v>
      </c>
      <c r="E130" s="5">
        <v>550</v>
      </c>
      <c r="F130" s="5"/>
      <c r="G130" s="5">
        <f>D130*E130</f>
        <v>13200</v>
      </c>
      <c r="H130" s="5"/>
      <c r="I130" s="6">
        <f>G130+H130</f>
        <v>13200</v>
      </c>
    </row>
    <row r="131" spans="1:9" s="16" customFormat="1">
      <c r="A131" s="13"/>
      <c r="B131" s="8" t="s">
        <v>63</v>
      </c>
      <c r="C131" s="7" t="s">
        <v>5</v>
      </c>
      <c r="D131" s="9">
        <f>24*1.2</f>
        <v>28.799999999999997</v>
      </c>
      <c r="E131" s="10"/>
      <c r="F131" s="10">
        <v>125</v>
      </c>
      <c r="G131" s="10"/>
      <c r="H131" s="10">
        <f>D131*F131</f>
        <v>3599.9999999999995</v>
      </c>
      <c r="I131" s="11">
        <f>H131</f>
        <v>3599.9999999999995</v>
      </c>
    </row>
    <row r="132" spans="1:9" s="16" customFormat="1">
      <c r="A132" s="13"/>
      <c r="B132" s="8" t="s">
        <v>62</v>
      </c>
      <c r="C132" s="7" t="s">
        <v>11</v>
      </c>
      <c r="D132" s="9">
        <v>24.4</v>
      </c>
      <c r="E132" s="10"/>
      <c r="F132" s="10">
        <v>300</v>
      </c>
      <c r="G132" s="10"/>
      <c r="H132" s="10">
        <f>D132*F132</f>
        <v>7320</v>
      </c>
      <c r="I132" s="11">
        <f>H132</f>
        <v>7320</v>
      </c>
    </row>
    <row r="133" spans="1:9" ht="30">
      <c r="A133" s="12" t="s">
        <v>95</v>
      </c>
      <c r="B133" s="3" t="s">
        <v>103</v>
      </c>
      <c r="C133" s="2" t="s">
        <v>5</v>
      </c>
      <c r="D133" s="4">
        <v>24</v>
      </c>
      <c r="E133" s="5">
        <v>1500</v>
      </c>
      <c r="F133" s="5"/>
      <c r="G133" s="5">
        <f>D133*E133</f>
        <v>36000</v>
      </c>
      <c r="H133" s="5"/>
      <c r="I133" s="6">
        <f>G133+H133</f>
        <v>36000</v>
      </c>
    </row>
    <row r="134" spans="1:9" s="16" customFormat="1">
      <c r="A134" s="13"/>
      <c r="B134" s="8" t="s">
        <v>101</v>
      </c>
      <c r="C134" s="7" t="s">
        <v>5</v>
      </c>
      <c r="D134" s="9">
        <f>24*1.02</f>
        <v>24.48</v>
      </c>
      <c r="E134" s="10"/>
      <c r="F134" s="10">
        <v>475</v>
      </c>
      <c r="G134" s="10"/>
      <c r="H134" s="10">
        <f>D134*F134</f>
        <v>11628</v>
      </c>
      <c r="I134" s="11">
        <f>H134</f>
        <v>11628</v>
      </c>
    </row>
    <row r="135" spans="1:9" s="16" customFormat="1">
      <c r="A135" s="13"/>
      <c r="B135" s="8" t="s">
        <v>102</v>
      </c>
      <c r="C135" s="7" t="s">
        <v>5</v>
      </c>
      <c r="D135" s="9">
        <v>24.48</v>
      </c>
      <c r="E135" s="10"/>
      <c r="F135" s="10">
        <v>420</v>
      </c>
      <c r="G135" s="10"/>
      <c r="H135" s="10">
        <f>D135*F135</f>
        <v>10281.6</v>
      </c>
      <c r="I135" s="11">
        <f>H135</f>
        <v>10281.6</v>
      </c>
    </row>
    <row r="136" spans="1:9" s="56" customFormat="1">
      <c r="A136" s="52"/>
      <c r="B136" s="51" t="s">
        <v>92</v>
      </c>
      <c r="C136" s="53"/>
      <c r="D136" s="54"/>
      <c r="E136" s="55"/>
      <c r="F136" s="55"/>
      <c r="G136" s="57">
        <f>SUM(G118:G135)</f>
        <v>82800</v>
      </c>
      <c r="H136" s="57">
        <f t="shared" ref="H136" si="3">SUM(H118:H135)</f>
        <v>61927.361599999997</v>
      </c>
      <c r="I136" s="57">
        <f t="shared" ref="I136" si="4">SUM(I118:I135)</f>
        <v>144727.3616</v>
      </c>
    </row>
    <row r="137" spans="1:9" s="60" customFormat="1">
      <c r="A137" s="61"/>
      <c r="B137" s="62" t="s">
        <v>104</v>
      </c>
      <c r="C137" s="63"/>
      <c r="D137" s="64"/>
      <c r="E137" s="64"/>
      <c r="F137" s="64"/>
      <c r="G137" s="65">
        <f>G39+G56+G76+G80+G88+G116+G136</f>
        <v>6481801</v>
      </c>
      <c r="H137" s="65">
        <f t="shared" ref="H137:I137" si="5">H39+H56+H76+H80+H88+H116+H136</f>
        <v>12596758.805600001</v>
      </c>
      <c r="I137" s="65">
        <f t="shared" si="5"/>
        <v>19078559.805599999</v>
      </c>
    </row>
  </sheetData>
  <mergeCells count="24">
    <mergeCell ref="A90:I90"/>
    <mergeCell ref="A117:I117"/>
    <mergeCell ref="A57:I57"/>
    <mergeCell ref="A77:I77"/>
    <mergeCell ref="A81:I81"/>
    <mergeCell ref="A89:I89"/>
    <mergeCell ref="A9:I9"/>
    <mergeCell ref="H12:I12"/>
    <mergeCell ref="F12:G12"/>
    <mergeCell ref="A2:I2"/>
    <mergeCell ref="A3:I3"/>
    <mergeCell ref="A5:I5"/>
    <mergeCell ref="A6:I6"/>
    <mergeCell ref="A8:I8"/>
    <mergeCell ref="A40:I40"/>
    <mergeCell ref="I15:I16"/>
    <mergeCell ref="A15:A16"/>
    <mergeCell ref="G15:H15"/>
    <mergeCell ref="D15:D16"/>
    <mergeCell ref="E15:F15"/>
    <mergeCell ref="C15:C16"/>
    <mergeCell ref="B15:B16"/>
    <mergeCell ref="A17:I17"/>
    <mergeCell ref="A18:I18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1"/>
  <sheetViews>
    <sheetView topLeftCell="A149" workbookViewId="0">
      <selection activeCell="A178" sqref="A178:XFD181"/>
    </sheetView>
  </sheetViews>
  <sheetFormatPr defaultRowHeight="12.75"/>
  <sheetData>
    <row r="1" spans="1:6">
      <c r="A1">
        <v>13.47</v>
      </c>
      <c r="D1">
        <v>1.31</v>
      </c>
      <c r="E1">
        <v>0.4</v>
      </c>
      <c r="F1">
        <f>D1+E1</f>
        <v>1.71</v>
      </c>
    </row>
    <row r="2" spans="1:6">
      <c r="A2">
        <v>4.91</v>
      </c>
      <c r="D2">
        <v>1.83</v>
      </c>
      <c r="E2">
        <v>0.4</v>
      </c>
      <c r="F2">
        <f t="shared" ref="F2:F9" si="0">D2+E2</f>
        <v>2.23</v>
      </c>
    </row>
    <row r="3" spans="1:6">
      <c r="A3">
        <v>6.62</v>
      </c>
      <c r="D3">
        <v>1</v>
      </c>
      <c r="E3">
        <v>0.4</v>
      </c>
      <c r="F3">
        <f t="shared" si="0"/>
        <v>1.4</v>
      </c>
    </row>
    <row r="4" spans="1:6">
      <c r="A4">
        <v>1.28</v>
      </c>
      <c r="D4">
        <v>1</v>
      </c>
      <c r="E4">
        <v>0.4</v>
      </c>
      <c r="F4">
        <f t="shared" si="0"/>
        <v>1.4</v>
      </c>
    </row>
    <row r="5" spans="1:6">
      <c r="A5">
        <v>4.1500000000000004</v>
      </c>
      <c r="D5">
        <v>1.31</v>
      </c>
      <c r="E5">
        <v>0.4</v>
      </c>
      <c r="F5">
        <f t="shared" si="0"/>
        <v>1.71</v>
      </c>
    </row>
    <row r="6" spans="1:6">
      <c r="A6">
        <v>2.75</v>
      </c>
      <c r="D6">
        <v>1</v>
      </c>
      <c r="E6">
        <v>0.4</v>
      </c>
      <c r="F6">
        <f t="shared" si="0"/>
        <v>1.4</v>
      </c>
    </row>
    <row r="7" spans="1:6">
      <c r="A7">
        <v>5.04</v>
      </c>
      <c r="D7">
        <v>0.9</v>
      </c>
      <c r="E7">
        <v>0.4</v>
      </c>
      <c r="F7">
        <f t="shared" si="0"/>
        <v>1.3</v>
      </c>
    </row>
    <row r="8" spans="1:6">
      <c r="A8">
        <v>6.55</v>
      </c>
      <c r="D8">
        <v>1</v>
      </c>
      <c r="E8">
        <v>0.4</v>
      </c>
      <c r="F8">
        <f t="shared" si="0"/>
        <v>1.4</v>
      </c>
    </row>
    <row r="9" spans="1:6">
      <c r="A9">
        <v>2.93</v>
      </c>
      <c r="D9">
        <v>2</v>
      </c>
      <c r="E9">
        <v>0.4</v>
      </c>
      <c r="F9">
        <f t="shared" si="0"/>
        <v>2.4</v>
      </c>
    </row>
    <row r="10" spans="1:6">
      <c r="A10">
        <v>2.2799999999999998</v>
      </c>
      <c r="D10" s="23">
        <f>SUM(D1:D9)</f>
        <v>11.350000000000001</v>
      </c>
      <c r="F10">
        <f>SUM(F1:F9)</f>
        <v>14.950000000000001</v>
      </c>
    </row>
    <row r="11" spans="1:6">
      <c r="A11">
        <v>2</v>
      </c>
      <c r="D11">
        <v>2.1</v>
      </c>
    </row>
    <row r="12" spans="1:6">
      <c r="A12">
        <v>4.1500000000000004</v>
      </c>
      <c r="D12">
        <f>D10-D11</f>
        <v>9.2500000000000018</v>
      </c>
    </row>
    <row r="13" spans="1:6">
      <c r="A13">
        <v>2.2799999999999998</v>
      </c>
    </row>
    <row r="14" spans="1:6">
      <c r="A14">
        <v>2</v>
      </c>
    </row>
    <row r="15" spans="1:6">
      <c r="A15">
        <v>7.75</v>
      </c>
    </row>
    <row r="16" spans="1:6">
      <c r="A16">
        <v>5.78</v>
      </c>
    </row>
    <row r="17" spans="1:6">
      <c r="A17" s="23">
        <f>SUM(A1:A16)</f>
        <v>73.94</v>
      </c>
    </row>
    <row r="18" spans="1:6">
      <c r="A18">
        <v>3.14</v>
      </c>
    </row>
    <row r="19" spans="1:6">
      <c r="A19" s="23">
        <f>A17*A18</f>
        <v>232.17160000000001</v>
      </c>
    </row>
    <row r="20" spans="1:6">
      <c r="A20" s="23">
        <f>A19*1.1</f>
        <v>255.38876000000005</v>
      </c>
    </row>
    <row r="21" spans="1:6">
      <c r="A21">
        <f>A20-D12</f>
        <v>246.13876000000005</v>
      </c>
    </row>
    <row r="26" spans="1:6">
      <c r="A26">
        <v>15.69</v>
      </c>
      <c r="D26">
        <v>1</v>
      </c>
      <c r="E26">
        <v>0.4</v>
      </c>
      <c r="F26">
        <f>D26+E26</f>
        <v>1.4</v>
      </c>
    </row>
    <row r="27" spans="1:6">
      <c r="A27">
        <v>6.62</v>
      </c>
      <c r="D27">
        <v>1</v>
      </c>
      <c r="E27">
        <v>0.4</v>
      </c>
      <c r="F27">
        <f t="shared" ref="F27:F49" si="1">D27+E27</f>
        <v>1.4</v>
      </c>
    </row>
    <row r="28" spans="1:6">
      <c r="A28">
        <v>2.42</v>
      </c>
      <c r="D28">
        <v>1</v>
      </c>
      <c r="E28">
        <v>0.4</v>
      </c>
      <c r="F28">
        <f t="shared" si="1"/>
        <v>1.4</v>
      </c>
    </row>
    <row r="29" spans="1:6">
      <c r="A29">
        <v>8</v>
      </c>
      <c r="D29">
        <v>1.31</v>
      </c>
      <c r="E29">
        <v>0.4</v>
      </c>
      <c r="F29">
        <f t="shared" si="1"/>
        <v>1.71</v>
      </c>
    </row>
    <row r="30" spans="1:6">
      <c r="A30">
        <v>6.22</v>
      </c>
      <c r="D30">
        <v>1</v>
      </c>
      <c r="E30">
        <v>0.4</v>
      </c>
      <c r="F30">
        <f t="shared" si="1"/>
        <v>1.4</v>
      </c>
    </row>
    <row r="31" spans="1:6">
      <c r="A31">
        <v>11.2</v>
      </c>
      <c r="D31">
        <v>1</v>
      </c>
      <c r="E31">
        <v>0.4</v>
      </c>
      <c r="F31">
        <f t="shared" si="1"/>
        <v>1.4</v>
      </c>
    </row>
    <row r="32" spans="1:6">
      <c r="A32">
        <v>7.7</v>
      </c>
      <c r="D32">
        <v>0.9</v>
      </c>
      <c r="E32">
        <v>0.4</v>
      </c>
      <c r="F32">
        <f t="shared" si="1"/>
        <v>1.3</v>
      </c>
    </row>
    <row r="33" spans="1:6">
      <c r="A33">
        <v>2.8</v>
      </c>
      <c r="D33">
        <v>0.9</v>
      </c>
      <c r="E33">
        <v>0.4</v>
      </c>
      <c r="F33">
        <f t="shared" si="1"/>
        <v>1.3</v>
      </c>
    </row>
    <row r="34" spans="1:6">
      <c r="A34">
        <v>3.29</v>
      </c>
      <c r="D34">
        <v>0.9</v>
      </c>
      <c r="E34">
        <v>0.4</v>
      </c>
      <c r="F34">
        <f t="shared" si="1"/>
        <v>1.3</v>
      </c>
    </row>
    <row r="35" spans="1:6">
      <c r="A35">
        <v>4.1500000000000004</v>
      </c>
      <c r="D35">
        <v>1.31</v>
      </c>
      <c r="E35">
        <v>0.4</v>
      </c>
      <c r="F35">
        <f t="shared" si="1"/>
        <v>1.71</v>
      </c>
    </row>
    <row r="36" spans="1:6">
      <c r="A36">
        <v>2.4</v>
      </c>
      <c r="D36">
        <v>1.5</v>
      </c>
      <c r="E36">
        <v>0.4</v>
      </c>
      <c r="F36">
        <f t="shared" si="1"/>
        <v>1.9</v>
      </c>
    </row>
    <row r="37" spans="1:6">
      <c r="A37">
        <v>2.4</v>
      </c>
      <c r="D37">
        <v>1</v>
      </c>
      <c r="E37">
        <v>0.4</v>
      </c>
      <c r="F37">
        <f t="shared" si="1"/>
        <v>1.4</v>
      </c>
    </row>
    <row r="38" spans="1:6">
      <c r="A38">
        <v>2.2799999999999998</v>
      </c>
      <c r="D38">
        <v>1.31</v>
      </c>
      <c r="E38">
        <v>0.4</v>
      </c>
      <c r="F38">
        <f t="shared" si="1"/>
        <v>1.71</v>
      </c>
    </row>
    <row r="39" spans="1:6">
      <c r="A39">
        <v>6.55</v>
      </c>
      <c r="D39">
        <v>1.31</v>
      </c>
      <c r="E39">
        <v>0.4</v>
      </c>
      <c r="F39">
        <f t="shared" si="1"/>
        <v>1.71</v>
      </c>
    </row>
    <row r="40" spans="1:6">
      <c r="A40">
        <v>2.2599999999999998</v>
      </c>
      <c r="D40">
        <v>0.8</v>
      </c>
      <c r="E40">
        <v>0.4</v>
      </c>
      <c r="F40">
        <f t="shared" si="1"/>
        <v>1.2000000000000002</v>
      </c>
    </row>
    <row r="41" spans="1:6">
      <c r="A41">
        <v>2.2799999999999998</v>
      </c>
      <c r="D41">
        <v>1.6</v>
      </c>
      <c r="E41">
        <v>0.4</v>
      </c>
      <c r="F41">
        <f t="shared" si="1"/>
        <v>2</v>
      </c>
    </row>
    <row r="42" spans="1:6">
      <c r="A42">
        <v>2.93</v>
      </c>
      <c r="D42">
        <v>0.8</v>
      </c>
      <c r="E42">
        <v>0.4</v>
      </c>
      <c r="F42">
        <f t="shared" si="1"/>
        <v>1.2000000000000002</v>
      </c>
    </row>
    <row r="43" spans="1:6">
      <c r="A43">
        <v>5.03</v>
      </c>
      <c r="D43">
        <v>0.8</v>
      </c>
      <c r="E43">
        <v>0.4</v>
      </c>
      <c r="F43">
        <f t="shared" si="1"/>
        <v>1.2000000000000002</v>
      </c>
    </row>
    <row r="44" spans="1:6">
      <c r="A44">
        <v>5.04</v>
      </c>
      <c r="D44">
        <v>0.8</v>
      </c>
      <c r="E44">
        <v>0.4</v>
      </c>
      <c r="F44">
        <f t="shared" si="1"/>
        <v>1.2000000000000002</v>
      </c>
    </row>
    <row r="45" spans="1:6">
      <c r="A45">
        <v>5.78</v>
      </c>
      <c r="D45">
        <v>0.9</v>
      </c>
      <c r="E45">
        <v>0.4</v>
      </c>
      <c r="F45">
        <f t="shared" si="1"/>
        <v>1.3</v>
      </c>
    </row>
    <row r="46" spans="1:6">
      <c r="A46">
        <v>8.1999999999999993</v>
      </c>
      <c r="D46">
        <v>0.9</v>
      </c>
      <c r="E46">
        <v>0.4</v>
      </c>
      <c r="F46">
        <f t="shared" si="1"/>
        <v>1.3</v>
      </c>
    </row>
    <row r="47" spans="1:6">
      <c r="A47">
        <v>5.35</v>
      </c>
      <c r="D47">
        <v>0.9</v>
      </c>
      <c r="E47">
        <v>0.4</v>
      </c>
      <c r="F47">
        <f t="shared" si="1"/>
        <v>1.3</v>
      </c>
    </row>
    <row r="48" spans="1:6">
      <c r="A48">
        <v>1.78</v>
      </c>
      <c r="D48">
        <f>SUM(D26:D47)</f>
        <v>22.94</v>
      </c>
      <c r="E48">
        <v>0.4</v>
      </c>
      <c r="F48">
        <f t="shared" si="1"/>
        <v>23.34</v>
      </c>
    </row>
    <row r="49" spans="1:6">
      <c r="A49">
        <v>9.02</v>
      </c>
      <c r="D49">
        <v>2.1</v>
      </c>
      <c r="E49">
        <v>0.4</v>
      </c>
      <c r="F49">
        <f t="shared" si="1"/>
        <v>2.5</v>
      </c>
    </row>
    <row r="50" spans="1:6">
      <c r="A50">
        <v>3.35</v>
      </c>
      <c r="D50">
        <f>D48*D49</f>
        <v>48.174000000000007</v>
      </c>
      <c r="F50">
        <f>SUM(F26:F49)</f>
        <v>57.58</v>
      </c>
    </row>
    <row r="51" spans="1:6">
      <c r="A51">
        <v>1.7</v>
      </c>
    </row>
    <row r="52" spans="1:6">
      <c r="A52">
        <v>3.8</v>
      </c>
    </row>
    <row r="53" spans="1:6">
      <c r="A53">
        <v>1.53</v>
      </c>
    </row>
    <row r="54" spans="1:6">
      <c r="A54">
        <f>SUM(A26:A53)</f>
        <v>139.77000000000001</v>
      </c>
    </row>
    <row r="55" spans="1:6">
      <c r="A55">
        <v>3.21</v>
      </c>
    </row>
    <row r="56" spans="1:6">
      <c r="A56">
        <f>A54*A55</f>
        <v>448.66170000000005</v>
      </c>
    </row>
    <row r="57" spans="1:6">
      <c r="A57">
        <f>A56*1.1</f>
        <v>493.52787000000012</v>
      </c>
    </row>
    <row r="58" spans="1:6">
      <c r="A58">
        <f>A57-D50</f>
        <v>445.35387000000014</v>
      </c>
    </row>
    <row r="61" spans="1:6">
      <c r="A61">
        <v>8.16</v>
      </c>
    </row>
    <row r="62" spans="1:6">
      <c r="A62">
        <v>10.28</v>
      </c>
    </row>
    <row r="63" spans="1:6">
      <c r="A63">
        <v>6.9</v>
      </c>
    </row>
    <row r="64" spans="1:6">
      <c r="A64">
        <v>7.7</v>
      </c>
    </row>
    <row r="65" spans="1:3">
      <c r="A65">
        <v>4.91</v>
      </c>
    </row>
    <row r="66" spans="1:3">
      <c r="A66">
        <f>SUM(A61:A65)</f>
        <v>37.950000000000003</v>
      </c>
    </row>
    <row r="67" spans="1:3">
      <c r="A67">
        <v>0.25</v>
      </c>
    </row>
    <row r="68" spans="1:3">
      <c r="A68">
        <v>3.21</v>
      </c>
    </row>
    <row r="69" spans="1:3">
      <c r="A69">
        <f>A66*A67*A68</f>
        <v>30.454875000000001</v>
      </c>
    </row>
    <row r="73" spans="1:3">
      <c r="A73">
        <v>7.45</v>
      </c>
      <c r="C73">
        <v>3</v>
      </c>
    </row>
    <row r="74" spans="1:3">
      <c r="A74">
        <v>3.21</v>
      </c>
      <c r="C74">
        <v>2.1</v>
      </c>
    </row>
    <row r="75" spans="1:3">
      <c r="A75">
        <f>A73*A74</f>
        <v>23.9145</v>
      </c>
      <c r="C75">
        <f>C73*C74</f>
        <v>6.3000000000000007</v>
      </c>
    </row>
    <row r="76" spans="1:3">
      <c r="A76">
        <f>A75*1.1</f>
        <v>26.305950000000003</v>
      </c>
    </row>
    <row r="77" spans="1:3">
      <c r="A77">
        <f>A76-C75</f>
        <v>20.005950000000002</v>
      </c>
    </row>
    <row r="81" spans="1:5">
      <c r="A81">
        <v>3.67</v>
      </c>
    </row>
    <row r="82" spans="1:5">
      <c r="A82">
        <v>3.21</v>
      </c>
    </row>
    <row r="83" spans="1:5">
      <c r="A83">
        <f>A81*A82</f>
        <v>11.7807</v>
      </c>
    </row>
    <row r="84" spans="1:5">
      <c r="A84">
        <f>A83*1.1</f>
        <v>12.958770000000001</v>
      </c>
    </row>
    <row r="87" spans="1:5">
      <c r="C87">
        <v>0.9</v>
      </c>
      <c r="D87">
        <v>0.4</v>
      </c>
      <c r="E87">
        <f>SUM(C87:D87)</f>
        <v>1.3</v>
      </c>
    </row>
    <row r="88" spans="1:5">
      <c r="A88">
        <v>4.3099999999999996</v>
      </c>
      <c r="C88">
        <v>0.9</v>
      </c>
      <c r="D88">
        <v>0.4</v>
      </c>
      <c r="E88">
        <f t="shared" ref="E88:E96" si="2">SUM(C88:D88)</f>
        <v>1.3</v>
      </c>
    </row>
    <row r="89" spans="1:5">
      <c r="A89">
        <v>8.27</v>
      </c>
      <c r="C89">
        <v>1.31</v>
      </c>
      <c r="D89">
        <v>0.4</v>
      </c>
      <c r="E89">
        <f t="shared" si="2"/>
        <v>1.71</v>
      </c>
    </row>
    <row r="90" spans="1:5">
      <c r="A90">
        <v>2.34</v>
      </c>
      <c r="C90">
        <v>1.31</v>
      </c>
      <c r="D90">
        <v>0.4</v>
      </c>
      <c r="E90">
        <f t="shared" si="2"/>
        <v>1.71</v>
      </c>
    </row>
    <row r="91" spans="1:5">
      <c r="A91">
        <v>0.28000000000000003</v>
      </c>
      <c r="C91">
        <v>0.9</v>
      </c>
      <c r="D91">
        <v>0.4</v>
      </c>
      <c r="E91">
        <f t="shared" si="2"/>
        <v>1.3</v>
      </c>
    </row>
    <row r="92" spans="1:5">
      <c r="A92">
        <v>0.21</v>
      </c>
      <c r="C92">
        <v>0.9</v>
      </c>
      <c r="D92">
        <v>0.4</v>
      </c>
      <c r="E92">
        <f t="shared" si="2"/>
        <v>1.3</v>
      </c>
    </row>
    <row r="93" spans="1:5">
      <c r="A93">
        <v>2.34</v>
      </c>
      <c r="C93">
        <v>1.31</v>
      </c>
      <c r="D93">
        <v>0.4</v>
      </c>
      <c r="E93">
        <f t="shared" si="2"/>
        <v>1.71</v>
      </c>
    </row>
    <row r="94" spans="1:5">
      <c r="A94">
        <v>2.2999999999999998</v>
      </c>
      <c r="C94">
        <v>3</v>
      </c>
      <c r="D94">
        <v>0.4</v>
      </c>
      <c r="E94">
        <f t="shared" si="2"/>
        <v>3.4</v>
      </c>
    </row>
    <row r="95" spans="1:5">
      <c r="A95">
        <v>6.55</v>
      </c>
      <c r="C95">
        <f>SUM(C87:C94)</f>
        <v>10.530000000000001</v>
      </c>
      <c r="D95">
        <v>0.4</v>
      </c>
      <c r="E95">
        <f t="shared" si="2"/>
        <v>10.930000000000001</v>
      </c>
    </row>
    <row r="96" spans="1:5">
      <c r="A96">
        <v>2.2599999999999998</v>
      </c>
      <c r="C96">
        <v>2.1</v>
      </c>
      <c r="D96">
        <v>0.4</v>
      </c>
      <c r="E96">
        <f t="shared" si="2"/>
        <v>2.5</v>
      </c>
    </row>
    <row r="97" spans="1:5">
      <c r="A97">
        <v>1.71</v>
      </c>
      <c r="C97">
        <f>C95*C96</f>
        <v>22.113000000000003</v>
      </c>
      <c r="E97">
        <f>SUM(E87:E96)</f>
        <v>27.160000000000004</v>
      </c>
    </row>
    <row r="98" spans="1:5">
      <c r="A98">
        <v>2.93</v>
      </c>
    </row>
    <row r="99" spans="1:5">
      <c r="A99">
        <v>5.03</v>
      </c>
    </row>
    <row r="100" spans="1:5">
      <c r="A100">
        <v>7.7</v>
      </c>
    </row>
    <row r="101" spans="1:5">
      <c r="A101">
        <v>4.1500000000000004</v>
      </c>
    </row>
    <row r="102" spans="1:5">
      <c r="A102">
        <v>6.77</v>
      </c>
    </row>
    <row r="103" spans="1:5">
      <c r="A103">
        <v>1.61</v>
      </c>
    </row>
    <row r="104" spans="1:5">
      <c r="A104">
        <v>0.57999999999999996</v>
      </c>
    </row>
    <row r="105" spans="1:5">
      <c r="A105">
        <v>6.49</v>
      </c>
    </row>
    <row r="106" spans="1:5">
      <c r="A106">
        <v>0.2</v>
      </c>
    </row>
    <row r="107" spans="1:5">
      <c r="A107">
        <v>2.4300000000000002</v>
      </c>
    </row>
    <row r="108" spans="1:5">
      <c r="A108">
        <v>3.41</v>
      </c>
    </row>
    <row r="109" spans="1:5">
      <c r="A109">
        <v>4.7</v>
      </c>
    </row>
    <row r="110" spans="1:5">
      <c r="A110">
        <v>1.75</v>
      </c>
    </row>
    <row r="111" spans="1:5">
      <c r="A111">
        <f>SUM(A88:A110)</f>
        <v>78.320000000000007</v>
      </c>
    </row>
    <row r="112" spans="1:5">
      <c r="A112">
        <v>3.95</v>
      </c>
    </row>
    <row r="113" spans="1:1">
      <c r="A113">
        <f>A111*A112</f>
        <v>309.36400000000003</v>
      </c>
    </row>
    <row r="114" spans="1:1">
      <c r="A114">
        <f>A113-C97</f>
        <v>287.25100000000003</v>
      </c>
    </row>
    <row r="115" spans="1:1">
      <c r="A115">
        <f>A114*1.2</f>
        <v>344.70120000000003</v>
      </c>
    </row>
    <row r="118" spans="1:1">
      <c r="A118">
        <v>1.7</v>
      </c>
    </row>
    <row r="119" spans="1:1">
      <c r="A119">
        <v>4.6500000000000004</v>
      </c>
    </row>
    <row r="120" spans="1:1">
      <c r="A120">
        <v>2</v>
      </c>
    </row>
    <row r="121" spans="1:1">
      <c r="A121">
        <v>1.1200000000000001</v>
      </c>
    </row>
    <row r="122" spans="1:1">
      <c r="A122">
        <v>1.6</v>
      </c>
    </row>
    <row r="123" spans="1:1">
      <c r="A123">
        <v>1.38</v>
      </c>
    </row>
    <row r="124" spans="1:1">
      <c r="A124">
        <v>1.56</v>
      </c>
    </row>
    <row r="125" spans="1:1">
      <c r="A125">
        <v>7.21</v>
      </c>
    </row>
    <row r="126" spans="1:1">
      <c r="A126">
        <v>5.04</v>
      </c>
    </row>
    <row r="127" spans="1:1">
      <c r="A127">
        <f>SUM(A118:A126)</f>
        <v>26.26</v>
      </c>
    </row>
    <row r="128" spans="1:1">
      <c r="A128">
        <v>3.95</v>
      </c>
    </row>
    <row r="129" spans="1:5">
      <c r="A129">
        <f>A127*A128</f>
        <v>103.727</v>
      </c>
    </row>
    <row r="130" spans="1:5">
      <c r="A130">
        <f>A129*1.15</f>
        <v>119.28604999999999</v>
      </c>
    </row>
    <row r="131" spans="1:5">
      <c r="A131">
        <v>0.25</v>
      </c>
    </row>
    <row r="132" spans="1:5">
      <c r="A132">
        <f>A130*A131</f>
        <v>29.821512499999997</v>
      </c>
    </row>
    <row r="136" spans="1:5">
      <c r="A136">
        <v>6.43</v>
      </c>
      <c r="C136">
        <v>0.9</v>
      </c>
      <c r="D136">
        <v>0.4</v>
      </c>
      <c r="E136">
        <f>C136+D136</f>
        <v>1.3</v>
      </c>
    </row>
    <row r="137" spans="1:5">
      <c r="A137">
        <v>2</v>
      </c>
      <c r="C137">
        <v>0.9</v>
      </c>
      <c r="D137">
        <v>0.4</v>
      </c>
      <c r="E137">
        <f>C137+D137</f>
        <v>1.3</v>
      </c>
    </row>
    <row r="138" spans="1:5">
      <c r="A138">
        <v>2.06</v>
      </c>
      <c r="C138">
        <f>SUM(C136:C137)</f>
        <v>1.8</v>
      </c>
      <c r="E138">
        <f>SUM(E136:E137)</f>
        <v>2.6</v>
      </c>
    </row>
    <row r="139" spans="1:5">
      <c r="A139">
        <v>2.4</v>
      </c>
      <c r="C139">
        <v>2.1</v>
      </c>
    </row>
    <row r="140" spans="1:5">
      <c r="A140">
        <v>1.57</v>
      </c>
      <c r="C140">
        <f>C138*C139</f>
        <v>3.7800000000000002</v>
      </c>
    </row>
    <row r="141" spans="1:5">
      <c r="A141">
        <v>1.43</v>
      </c>
    </row>
    <row r="142" spans="1:5">
      <c r="A142">
        <v>3.55</v>
      </c>
    </row>
    <row r="143" spans="1:5">
      <c r="A143">
        <v>1.74</v>
      </c>
    </row>
    <row r="144" spans="1:5">
      <c r="A144">
        <v>1.75</v>
      </c>
    </row>
    <row r="145" spans="1:1">
      <c r="A145">
        <f>SUM(A136:A144)</f>
        <v>22.93</v>
      </c>
    </row>
    <row r="146" spans="1:1">
      <c r="A146">
        <v>5.3</v>
      </c>
    </row>
    <row r="147" spans="1:1">
      <c r="A147">
        <f>A145*A146</f>
        <v>121.529</v>
      </c>
    </row>
    <row r="148" spans="1:1">
      <c r="A148">
        <f>A147*1.15</f>
        <v>139.75834999999998</v>
      </c>
    </row>
    <row r="149" spans="1:1">
      <c r="A149">
        <f>A148-C140</f>
        <v>135.97834999999998</v>
      </c>
    </row>
    <row r="154" spans="1:1">
      <c r="A154">
        <v>2.59</v>
      </c>
    </row>
    <row r="155" spans="1:1">
      <c r="A155">
        <v>2</v>
      </c>
    </row>
    <row r="156" spans="1:1">
      <c r="A156">
        <v>1.1200000000000001</v>
      </c>
    </row>
    <row r="157" spans="1:1">
      <c r="A157">
        <v>5.78</v>
      </c>
    </row>
    <row r="158" spans="1:1">
      <c r="A158">
        <v>9.9600000000000009</v>
      </c>
    </row>
    <row r="159" spans="1:1">
      <c r="A159">
        <v>1.72</v>
      </c>
    </row>
    <row r="160" spans="1:1">
      <c r="A160">
        <v>1.37</v>
      </c>
    </row>
    <row r="161" spans="1:1">
      <c r="A161">
        <v>1.0900000000000001</v>
      </c>
    </row>
    <row r="162" spans="1:1">
      <c r="A162">
        <f>SUM(A154:A161)</f>
        <v>25.630000000000003</v>
      </c>
    </row>
    <row r="163" spans="1:1">
      <c r="A163">
        <v>0.25</v>
      </c>
    </row>
    <row r="164" spans="1:1">
      <c r="A164">
        <v>5.3</v>
      </c>
    </row>
    <row r="165" spans="1:1">
      <c r="A165">
        <f>A162*A163*A164</f>
        <v>33.95975</v>
      </c>
    </row>
    <row r="166" spans="1:1">
      <c r="A166">
        <f>A165*1.1</f>
        <v>37.355725</v>
      </c>
    </row>
    <row r="170" spans="1:1">
      <c r="A170">
        <v>3.3</v>
      </c>
    </row>
    <row r="171" spans="1:1">
      <c r="A171">
        <v>3.15</v>
      </c>
    </row>
    <row r="172" spans="1:1">
      <c r="A172">
        <v>7.1</v>
      </c>
    </row>
    <row r="173" spans="1:1">
      <c r="A173">
        <v>2.06</v>
      </c>
    </row>
    <row r="174" spans="1:1">
      <c r="A174">
        <v>5.34</v>
      </c>
    </row>
    <row r="175" spans="1:1">
      <c r="A175">
        <v>5.34</v>
      </c>
    </row>
    <row r="176" spans="1:1">
      <c r="A176">
        <v>19.8</v>
      </c>
    </row>
    <row r="177" spans="1:1">
      <c r="A177">
        <v>3.57</v>
      </c>
    </row>
    <row r="178" spans="1:1">
      <c r="A178">
        <f>SUM(A170:A177)</f>
        <v>49.660000000000004</v>
      </c>
    </row>
    <row r="179" spans="1:1">
      <c r="A179">
        <v>5.3</v>
      </c>
    </row>
    <row r="180" spans="1:1">
      <c r="A180">
        <f>A178*A179</f>
        <v>263.19800000000004</v>
      </c>
    </row>
    <row r="181" spans="1:1">
      <c r="A181">
        <f>A180*1.1</f>
        <v>289.51780000000008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Grand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Верунчик</dc:creator>
  <cp:keywords>12.03.2008</cp:keywords>
  <cp:lastModifiedBy>Вера</cp:lastModifiedBy>
  <cp:lastPrinted>2017-08-02T10:39:33Z</cp:lastPrinted>
  <dcterms:created xsi:type="dcterms:W3CDTF">2003-01-28T12:33:10Z</dcterms:created>
  <dcterms:modified xsi:type="dcterms:W3CDTF">2017-08-02T10:40:11Z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